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11 - Infectivity assays /Fig 11C/"/>
    </mc:Choice>
  </mc:AlternateContent>
  <xr:revisionPtr revIDLastSave="0" documentId="8_{15707301-4EAA-5448-BC83-C81E5CDDB6B4}" xr6:coauthVersionLast="47" xr6:coauthVersionMax="47" xr10:uidLastSave="{00000000-0000-0000-0000-000000000000}"/>
  <bookViews>
    <workbookView xWindow="0" yWindow="500" windowWidth="27240" windowHeight="15940" activeTab="4" xr2:uid="{1F586716-DCD5-B24F-90D1-013D5C87F333}"/>
  </bookViews>
  <sheets>
    <sheet name="p24 values " sheetId="1" r:id="rId1"/>
    <sheet name="set 1 TZM-bl Infection" sheetId="2" r:id="rId2"/>
    <sheet name="set 2 TZM-bl Infection" sheetId="3" r:id="rId3"/>
    <sheet name="set 3 TZM-bl Infection" sheetId="4" r:id="rId4"/>
    <sheet name="Infectivity assay 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5" l="1"/>
  <c r="H52" i="5"/>
  <c r="G52" i="5"/>
  <c r="F52" i="5"/>
  <c r="E52" i="5"/>
  <c r="D52" i="5"/>
  <c r="C52" i="5"/>
  <c r="B52" i="5"/>
  <c r="H32" i="5"/>
  <c r="G32" i="5"/>
  <c r="F32" i="5"/>
  <c r="E32" i="5"/>
  <c r="E33" i="5" s="1"/>
  <c r="N6" i="5" s="1"/>
  <c r="D32" i="5"/>
  <c r="D33" i="5" s="1"/>
  <c r="M6" i="5" s="1"/>
  <c r="C32" i="5"/>
  <c r="B32" i="5"/>
  <c r="H14" i="5"/>
  <c r="G14" i="5"/>
  <c r="F14" i="5"/>
  <c r="E14" i="5"/>
  <c r="D14" i="5"/>
  <c r="C14" i="5"/>
  <c r="J7" i="4"/>
  <c r="M7" i="4" s="1"/>
  <c r="D21" i="4" s="1"/>
  <c r="J6" i="4"/>
  <c r="J5" i="4"/>
  <c r="E22" i="4"/>
  <c r="M13" i="4"/>
  <c r="N9" i="4"/>
  <c r="E23" i="4" s="1"/>
  <c r="N8" i="4"/>
  <c r="J8" i="4"/>
  <c r="N7" i="4"/>
  <c r="E21" i="4" s="1"/>
  <c r="N6" i="4"/>
  <c r="E20" i="4" s="1"/>
  <c r="N5" i="4"/>
  <c r="E19" i="4" s="1"/>
  <c r="N4" i="4"/>
  <c r="E18" i="4" s="1"/>
  <c r="J8" i="3"/>
  <c r="J6" i="3"/>
  <c r="J5" i="3"/>
  <c r="M5" i="3" s="1"/>
  <c r="D19" i="3" s="1"/>
  <c r="E21" i="3"/>
  <c r="E20" i="3"/>
  <c r="E19" i="3"/>
  <c r="M13" i="3"/>
  <c r="N9" i="3"/>
  <c r="E23" i="3" s="1"/>
  <c r="N8" i="3"/>
  <c r="E22" i="3" s="1"/>
  <c r="N7" i="3"/>
  <c r="N6" i="3"/>
  <c r="N5" i="3"/>
  <c r="N4" i="3"/>
  <c r="E18" i="3" s="1"/>
  <c r="E22" i="2"/>
  <c r="E23" i="2"/>
  <c r="N5" i="2"/>
  <c r="E19" i="2" s="1"/>
  <c r="N6" i="2"/>
  <c r="N7" i="2"/>
  <c r="N8" i="2"/>
  <c r="N9" i="2"/>
  <c r="N4" i="2"/>
  <c r="E18" i="2" s="1"/>
  <c r="M5" i="2"/>
  <c r="D19" i="2" s="1"/>
  <c r="M8" i="2"/>
  <c r="D22" i="2" s="1"/>
  <c r="M13" i="2"/>
  <c r="J5" i="2"/>
  <c r="J6" i="2"/>
  <c r="J7" i="2"/>
  <c r="M7" i="2" s="1"/>
  <c r="D21" i="2" s="1"/>
  <c r="J8" i="2"/>
  <c r="J9" i="2"/>
  <c r="M9" i="2" s="1"/>
  <c r="J4" i="2"/>
  <c r="G34" i="5" l="1"/>
  <c r="G33" i="5"/>
  <c r="P6" i="5" s="1"/>
  <c r="G37" i="5"/>
  <c r="F33" i="5"/>
  <c r="O6" i="5" s="1"/>
  <c r="B34" i="5"/>
  <c r="B33" i="5"/>
  <c r="K6" i="5" s="1"/>
  <c r="E53" i="5"/>
  <c r="N7" i="5" s="1"/>
  <c r="C53" i="5"/>
  <c r="L7" i="5" s="1"/>
  <c r="B54" i="5"/>
  <c r="D15" i="5"/>
  <c r="M5" i="5" s="1"/>
  <c r="E15" i="5"/>
  <c r="N5" i="5" s="1"/>
  <c r="B15" i="5"/>
  <c r="B17" i="5"/>
  <c r="C17" i="5"/>
  <c r="G15" i="5"/>
  <c r="P5" i="5" s="1"/>
  <c r="P8" i="5" s="1"/>
  <c r="F17" i="5"/>
  <c r="H18" i="5"/>
  <c r="F15" i="5"/>
  <c r="O5" i="5" s="1"/>
  <c r="K5" i="5"/>
  <c r="C15" i="5"/>
  <c r="L5" i="5" s="1"/>
  <c r="H53" i="5"/>
  <c r="Q7" i="5" s="1"/>
  <c r="H56" i="5"/>
  <c r="B53" i="5"/>
  <c r="K7" i="5" s="1"/>
  <c r="G56" i="5"/>
  <c r="H54" i="5"/>
  <c r="D53" i="5"/>
  <c r="M7" i="5" s="1"/>
  <c r="C54" i="5"/>
  <c r="C34" i="5"/>
  <c r="H33" i="5"/>
  <c r="Q6" i="5" s="1"/>
  <c r="H17" i="5"/>
  <c r="D17" i="5"/>
  <c r="E17" i="5"/>
  <c r="M9" i="5"/>
  <c r="M8" i="5"/>
  <c r="N9" i="5"/>
  <c r="N8" i="5"/>
  <c r="H15" i="5"/>
  <c r="Q5" i="5" s="1"/>
  <c r="G18" i="5"/>
  <c r="H37" i="5"/>
  <c r="D54" i="5"/>
  <c r="C33" i="5"/>
  <c r="L6" i="5" s="1"/>
  <c r="D34" i="5"/>
  <c r="E54" i="5"/>
  <c r="E34" i="5"/>
  <c r="F54" i="5"/>
  <c r="F34" i="5"/>
  <c r="F53" i="5"/>
  <c r="O7" i="5" s="1"/>
  <c r="O9" i="5" s="1"/>
  <c r="G54" i="5"/>
  <c r="G53" i="5"/>
  <c r="P7" i="5" s="1"/>
  <c r="G17" i="5"/>
  <c r="H34" i="5"/>
  <c r="O5" i="2"/>
  <c r="F19" i="2" s="1"/>
  <c r="O8" i="2"/>
  <c r="F22" i="2" s="1"/>
  <c r="O7" i="2"/>
  <c r="F21" i="2" s="1"/>
  <c r="M5" i="4"/>
  <c r="D19" i="4" s="1"/>
  <c r="M4" i="2"/>
  <c r="D18" i="2" s="1"/>
  <c r="M8" i="4"/>
  <c r="D22" i="4" s="1"/>
  <c r="J4" i="4"/>
  <c r="M4" i="4" s="1"/>
  <c r="J9" i="4"/>
  <c r="M9" i="4" s="1"/>
  <c r="D23" i="4" s="1"/>
  <c r="O7" i="4"/>
  <c r="F21" i="4" s="1"/>
  <c r="M6" i="4"/>
  <c r="J7" i="3"/>
  <c r="M7" i="3" s="1"/>
  <c r="D21" i="3" s="1"/>
  <c r="J9" i="3"/>
  <c r="M9" i="3" s="1"/>
  <c r="D23" i="3" s="1"/>
  <c r="M8" i="3"/>
  <c r="D22" i="3" s="1"/>
  <c r="J4" i="3"/>
  <c r="M4" i="3" s="1"/>
  <c r="O5" i="3"/>
  <c r="F19" i="3" s="1"/>
  <c r="M6" i="3"/>
  <c r="O9" i="2"/>
  <c r="F23" i="2" s="1"/>
  <c r="D23" i="2"/>
  <c r="O6" i="2"/>
  <c r="F20" i="2" s="1"/>
  <c r="E21" i="2"/>
  <c r="M6" i="2"/>
  <c r="D20" i="2" s="1"/>
  <c r="E20" i="2"/>
  <c r="K9" i="5" l="1"/>
  <c r="P9" i="5"/>
  <c r="K8" i="5"/>
  <c r="L9" i="5"/>
  <c r="L8" i="5"/>
  <c r="O8" i="5"/>
  <c r="Q8" i="5"/>
  <c r="Q9" i="5"/>
  <c r="O5" i="4"/>
  <c r="F19" i="4" s="1"/>
  <c r="O7" i="3"/>
  <c r="F21" i="3" s="1"/>
  <c r="O4" i="2"/>
  <c r="F18" i="2" s="1"/>
  <c r="O8" i="4"/>
  <c r="F22" i="4" s="1"/>
  <c r="O9" i="4"/>
  <c r="F23" i="4" s="1"/>
  <c r="O6" i="4"/>
  <c r="F20" i="4" s="1"/>
  <c r="D20" i="4"/>
  <c r="D18" i="4"/>
  <c r="O4" i="4"/>
  <c r="F18" i="4" s="1"/>
  <c r="O8" i="3"/>
  <c r="F22" i="3" s="1"/>
  <c r="O9" i="3"/>
  <c r="F23" i="3" s="1"/>
  <c r="D20" i="3"/>
  <c r="O6" i="3"/>
  <c r="F20" i="3" s="1"/>
  <c r="D18" i="3"/>
  <c r="O4" i="3"/>
  <c r="F18" i="3" s="1"/>
</calcChain>
</file>

<file path=xl/sharedStrings.xml><?xml version="1.0" encoding="utf-8"?>
<sst xmlns="http://schemas.openxmlformats.org/spreadsheetml/2006/main" count="305" uniqueCount="87">
  <si>
    <t>Sample Name</t>
  </si>
  <si>
    <t>Condition</t>
  </si>
  <si>
    <t>tech 1</t>
  </si>
  <si>
    <t>tech 2</t>
  </si>
  <si>
    <t>tech 3</t>
  </si>
  <si>
    <t xml:space="preserve">Average (pg/mL) </t>
  </si>
  <si>
    <t>SD</t>
  </si>
  <si>
    <t>Set 1</t>
  </si>
  <si>
    <t>A1</t>
  </si>
  <si>
    <t>control/DMSO</t>
  </si>
  <si>
    <t>B1</t>
  </si>
  <si>
    <t>control/MLN 100 nM</t>
  </si>
  <si>
    <t>C1</t>
  </si>
  <si>
    <t>control/MLN 200 nM</t>
  </si>
  <si>
    <t>D1</t>
  </si>
  <si>
    <t>PMAi/DMSO</t>
  </si>
  <si>
    <t>E1</t>
  </si>
  <si>
    <t>PMAi/MLN 100 nM</t>
  </si>
  <si>
    <t>F1</t>
  </si>
  <si>
    <t>PMAi/MLN 200 nM</t>
  </si>
  <si>
    <t>Set 2</t>
  </si>
  <si>
    <t>A2</t>
  </si>
  <si>
    <t>B2</t>
  </si>
  <si>
    <t>C2</t>
  </si>
  <si>
    <t>D2</t>
  </si>
  <si>
    <t>E2</t>
  </si>
  <si>
    <t>F2</t>
  </si>
  <si>
    <t>Set 3</t>
  </si>
  <si>
    <t>A3</t>
  </si>
  <si>
    <t>B3</t>
  </si>
  <si>
    <t>C3</t>
  </si>
  <si>
    <t>D3</t>
  </si>
  <si>
    <t>E3</t>
  </si>
  <si>
    <t>F3</t>
  </si>
  <si>
    <t>A</t>
  </si>
  <si>
    <t>control</t>
  </si>
  <si>
    <t>B</t>
  </si>
  <si>
    <t>250 pg</t>
  </si>
  <si>
    <t>C</t>
  </si>
  <si>
    <t>500 pg</t>
  </si>
  <si>
    <t>D</t>
  </si>
  <si>
    <t>1000 pg</t>
  </si>
  <si>
    <t>E</t>
  </si>
  <si>
    <t>F</t>
  </si>
  <si>
    <t>G</t>
  </si>
  <si>
    <t>pg/uL</t>
  </si>
  <si>
    <t xml:space="preserve">aliquot volume ? (uL) </t>
  </si>
  <si>
    <t># aliquots remaining ?</t>
  </si>
  <si>
    <t>C1 (pg/uL)</t>
  </si>
  <si>
    <t>V1 (uL)</t>
  </si>
  <si>
    <t xml:space="preserve">C2 (pg/uL) </t>
  </si>
  <si>
    <t xml:space="preserve">V2 (uL) </t>
  </si>
  <si>
    <t>pg in each well</t>
  </si>
  <si>
    <t>Volume to add (V1) (uL)</t>
  </si>
  <si>
    <t>Volume DE dex (diluted 1:10) (uL)</t>
  </si>
  <si>
    <t xml:space="preserve">Media to top off (uL) </t>
  </si>
  <si>
    <t>Condtions</t>
  </si>
  <si>
    <t>volume to add (v1)</t>
  </si>
  <si>
    <t xml:space="preserve">volume DE Dex (diluted 1:10) (uL) </t>
  </si>
  <si>
    <t>media top off (uL)</t>
  </si>
  <si>
    <t xml:space="preserve">Plate Layout </t>
  </si>
  <si>
    <t xml:space="preserve">Protocol </t>
  </si>
  <si>
    <t xml:space="preserve">Infect TZM-bl with 1ng p24/well </t>
  </si>
  <si>
    <t xml:space="preserve">add 100 uL to each well except D and G </t>
  </si>
  <si>
    <t>Make virus stocks by adding D10 media (no DE dex), 6.5 uL DE-dex that's been diluted 1:10, and correct amount of virus stocks</t>
  </si>
  <si>
    <t>add 200 uL stocks to triplicate wells in D and G</t>
  </si>
  <si>
    <t xml:space="preserve">dilute down by transfering 100 uL to other rows  </t>
  </si>
  <si>
    <t xml:space="preserve">Make 7mL of D10 plus DE Dextran (1000x) x number of plates </t>
  </si>
  <si>
    <t>No Infection</t>
  </si>
  <si>
    <t>water/DMSO</t>
  </si>
  <si>
    <t>water/MLN 100 nM</t>
  </si>
  <si>
    <t>water/MLN 200 nM</t>
  </si>
  <si>
    <t>TNFa/DMSO</t>
  </si>
  <si>
    <t>TNFa/MLN 100 nM</t>
  </si>
  <si>
    <t>TNFa/MLN 200 nM</t>
  </si>
  <si>
    <t>Rep1</t>
  </si>
  <si>
    <t>Rep2</t>
  </si>
  <si>
    <t>Rep3</t>
  </si>
  <si>
    <t>avg</t>
  </si>
  <si>
    <t>Average</t>
  </si>
  <si>
    <t xml:space="preserve">Normalized to positive control </t>
  </si>
  <si>
    <t xml:space="preserve">Percent Change </t>
  </si>
  <si>
    <t xml:space="preserve">Percent reduction </t>
  </si>
  <si>
    <t xml:space="preserve">Rep2 (1000 pg) </t>
  </si>
  <si>
    <t xml:space="preserve">percent reduction </t>
  </si>
  <si>
    <t>Rep1 (1000 pg)</t>
  </si>
  <si>
    <t>Rep 3 (500 pg)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</si>
</sst>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%"/>
    <numFmt numFmtId="165" formatCode="0.000"/>
    <numFmt numFmtId="166" formatCode="0.0"/>
  </numFmts>
  <fonts count="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E2EFD9"/>
      <name val="Arial"/>
      <family val="2"/>
    </font>
    <font>
      <sz val="12"/>
      <name val="Arial"/>
      <family val="2"/>
    </font>
    <font>
      <i/>
      <sz val="12"/>
      <color rgb="FF0000FF"/>
      <name val="Arial"/>
      <family val="2"/>
    </font>
    <font>
      <sz val="17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8A2A0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AF2D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3" xfId="0" applyBorder="1"/>
    <xf numFmtId="0" fontId="0" fillId="0" borderId="4" xfId="0" applyBorder="1"/>
    <xf numFmtId="43" fontId="0" fillId="0" borderId="0" xfId="1" applyFont="1" applyBorder="1"/>
    <xf numFmtId="0" fontId="0" fillId="0" borderId="6" xfId="0" applyBorder="1"/>
    <xf numFmtId="0" fontId="0" fillId="0" borderId="8" xfId="0" applyBorder="1"/>
    <xf numFmtId="43" fontId="0" fillId="0" borderId="8" xfId="1" applyFont="1" applyBorder="1"/>
    <xf numFmtId="0" fontId="0" fillId="0" borderId="9" xfId="0" applyBorder="1"/>
    <xf numFmtId="43" fontId="0" fillId="0" borderId="3" xfId="1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11" xfId="0" applyFont="1" applyBorder="1"/>
    <xf numFmtId="43" fontId="2" fillId="0" borderId="0" xfId="1" applyFont="1" applyBorder="1"/>
    <xf numFmtId="43" fontId="2" fillId="0" borderId="8" xfId="1" applyFont="1" applyBorder="1"/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3" fontId="0" fillId="0" borderId="0" xfId="0" applyNumberFormat="1"/>
    <xf numFmtId="0" fontId="0" fillId="0" borderId="0" xfId="0" applyAlignment="1">
      <alignment horizontal="right"/>
    </xf>
    <xf numFmtId="0" fontId="0" fillId="5" borderId="0" xfId="0" applyFill="1" applyAlignment="1">
      <alignment horizontal="right"/>
    </xf>
    <xf numFmtId="0" fontId="0" fillId="5" borderId="0" xfId="0" applyFill="1"/>
    <xf numFmtId="0" fontId="0" fillId="6" borderId="0" xfId="0" applyFill="1" applyAlignment="1">
      <alignment horizontal="right"/>
    </xf>
    <xf numFmtId="0" fontId="0" fillId="6" borderId="0" xfId="0" applyFill="1"/>
    <xf numFmtId="0" fontId="0" fillId="0" borderId="1" xfId="0" applyBorder="1"/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6" fillId="0" borderId="0" xfId="0" applyFont="1" applyAlignment="1">
      <alignment horizontal="center"/>
    </xf>
    <xf numFmtId="0" fontId="6" fillId="7" borderId="0" xfId="0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/>
    <xf numFmtId="164" fontId="0" fillId="0" borderId="1" xfId="0" applyNumberFormat="1" applyBorder="1"/>
    <xf numFmtId="164" fontId="0" fillId="0" borderId="1" xfId="2" applyNumberFormat="1" applyFont="1" applyBorder="1"/>
    <xf numFmtId="0" fontId="0" fillId="7" borderId="1" xfId="0" applyFill="1" applyBorder="1"/>
    <xf numFmtId="164" fontId="0" fillId="7" borderId="1" xfId="0" applyNumberFormat="1" applyFill="1" applyBorder="1"/>
    <xf numFmtId="165" fontId="0" fillId="7" borderId="1" xfId="0" applyNumberFormat="1" applyFill="1" applyBorder="1"/>
    <xf numFmtId="0" fontId="2" fillId="0" borderId="0" xfId="0" applyFont="1"/>
    <xf numFmtId="166" fontId="2" fillId="0" borderId="0" xfId="0" applyNumberFormat="1" applyFont="1"/>
    <xf numFmtId="0" fontId="0" fillId="7" borderId="0" xfId="0" applyFill="1" applyAlignment="1">
      <alignment wrapText="1"/>
    </xf>
    <xf numFmtId="164" fontId="0" fillId="0" borderId="0" xfId="2" applyNumberFormat="1" applyFont="1"/>
    <xf numFmtId="0" fontId="0" fillId="0" borderId="0" xfId="0" applyAlignment="1">
      <alignment wrapText="1"/>
    </xf>
    <xf numFmtId="10" fontId="0" fillId="0" borderId="0" xfId="2" applyNumberFormat="1" applyFont="1"/>
    <xf numFmtId="2" fontId="0" fillId="0" borderId="0" xfId="2" applyNumberFormat="1" applyFont="1"/>
    <xf numFmtId="0" fontId="7" fillId="0" borderId="0" xfId="0" applyFont="1"/>
    <xf numFmtId="0" fontId="8" fillId="0" borderId="0" xfId="0" applyFont="1"/>
    <xf numFmtId="0" fontId="6" fillId="8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B7D78-AD5A-664F-84B9-7E8D056ED975}">
  <dimension ref="B3:I21"/>
  <sheetViews>
    <sheetView workbookViewId="0">
      <selection activeCell="B3" sqref="B3:I9"/>
    </sheetView>
  </sheetViews>
  <sheetFormatPr baseColWidth="10" defaultRowHeight="16" x14ac:dyDescent="0.2"/>
  <cols>
    <col min="3" max="3" width="8.83203125" customWidth="1"/>
    <col min="4" max="4" width="17.6640625" bestFit="1" customWidth="1"/>
    <col min="8" max="8" width="14.33203125" bestFit="1" customWidth="1"/>
  </cols>
  <sheetData>
    <row r="3" spans="2:9" x14ac:dyDescent="0.2">
      <c r="B3" s="9" t="s">
        <v>0</v>
      </c>
      <c r="C3" s="10"/>
      <c r="D3" s="10" t="s">
        <v>1</v>
      </c>
      <c r="E3" s="10" t="s">
        <v>2</v>
      </c>
      <c r="F3" s="10" t="s">
        <v>3</v>
      </c>
      <c r="G3" s="10" t="s">
        <v>4</v>
      </c>
      <c r="H3" s="10" t="s">
        <v>5</v>
      </c>
      <c r="I3" s="11" t="s">
        <v>6</v>
      </c>
    </row>
    <row r="4" spans="2:9" x14ac:dyDescent="0.2">
      <c r="B4" s="51" t="s">
        <v>7</v>
      </c>
      <c r="C4" t="s">
        <v>8</v>
      </c>
      <c r="D4" t="s">
        <v>9</v>
      </c>
      <c r="E4">
        <v>24220</v>
      </c>
      <c r="F4">
        <v>22980</v>
      </c>
      <c r="G4">
        <v>21680</v>
      </c>
      <c r="H4" s="3">
        <v>22960</v>
      </c>
      <c r="I4" s="4">
        <v>1270.1181047445941</v>
      </c>
    </row>
    <row r="5" spans="2:9" x14ac:dyDescent="0.2">
      <c r="B5" s="52"/>
      <c r="C5" t="s">
        <v>10</v>
      </c>
      <c r="D5" t="s">
        <v>11</v>
      </c>
      <c r="E5">
        <v>14270</v>
      </c>
      <c r="F5">
        <v>13830</v>
      </c>
      <c r="G5">
        <v>13180</v>
      </c>
      <c r="H5" s="3">
        <v>13760</v>
      </c>
      <c r="I5" s="4">
        <v>548.36119483420782</v>
      </c>
    </row>
    <row r="6" spans="2:9" x14ac:dyDescent="0.2">
      <c r="B6" s="52"/>
      <c r="C6" t="s">
        <v>12</v>
      </c>
      <c r="D6" t="s">
        <v>13</v>
      </c>
      <c r="E6">
        <v>12620</v>
      </c>
      <c r="F6">
        <v>12990</v>
      </c>
      <c r="G6">
        <v>11850</v>
      </c>
      <c r="H6" s="3">
        <v>12486.666666666666</v>
      </c>
      <c r="I6" s="4">
        <v>581.57831229623184</v>
      </c>
    </row>
    <row r="7" spans="2:9" x14ac:dyDescent="0.2">
      <c r="B7" s="52"/>
      <c r="C7" t="s">
        <v>14</v>
      </c>
      <c r="D7" t="s">
        <v>15</v>
      </c>
      <c r="E7">
        <v>36550</v>
      </c>
      <c r="F7">
        <v>35140</v>
      </c>
      <c r="G7">
        <v>38160</v>
      </c>
      <c r="H7" s="3">
        <v>36616.666666666664</v>
      </c>
      <c r="I7" s="4">
        <v>1511.1033496532702</v>
      </c>
    </row>
    <row r="8" spans="2:9" x14ac:dyDescent="0.2">
      <c r="B8" s="52"/>
      <c r="C8" t="s">
        <v>16</v>
      </c>
      <c r="D8" t="s">
        <v>17</v>
      </c>
      <c r="E8">
        <v>16480</v>
      </c>
      <c r="F8">
        <v>14660</v>
      </c>
      <c r="G8">
        <v>15800</v>
      </c>
      <c r="H8" s="3">
        <v>15646.666666666666</v>
      </c>
      <c r="I8" s="4">
        <v>919.63760978623168</v>
      </c>
    </row>
    <row r="9" spans="2:9" x14ac:dyDescent="0.2">
      <c r="B9" s="53"/>
      <c r="C9" t="s">
        <v>18</v>
      </c>
      <c r="D9" t="s">
        <v>19</v>
      </c>
      <c r="E9">
        <v>15370</v>
      </c>
      <c r="F9">
        <v>14270</v>
      </c>
      <c r="G9">
        <v>14740</v>
      </c>
      <c r="H9" s="3">
        <v>14793.333333333334</v>
      </c>
      <c r="I9" s="4">
        <v>551.93598662646855</v>
      </c>
    </row>
    <row r="10" spans="2:9" x14ac:dyDescent="0.2">
      <c r="B10" s="51" t="s">
        <v>20</v>
      </c>
      <c r="C10" s="1" t="s">
        <v>21</v>
      </c>
      <c r="D10" s="1" t="s">
        <v>9</v>
      </c>
      <c r="E10" s="1">
        <v>19220</v>
      </c>
      <c r="F10" s="1">
        <v>17910</v>
      </c>
      <c r="G10" s="1">
        <v>19070</v>
      </c>
      <c r="H10" s="8">
        <v>18733.333333333332</v>
      </c>
      <c r="I10" s="2">
        <v>716.96117979520579</v>
      </c>
    </row>
    <row r="11" spans="2:9" x14ac:dyDescent="0.2">
      <c r="B11" s="52"/>
      <c r="C11" t="s">
        <v>22</v>
      </c>
      <c r="D11" t="s">
        <v>11</v>
      </c>
      <c r="E11">
        <v>14790</v>
      </c>
      <c r="F11">
        <v>14240</v>
      </c>
      <c r="G11">
        <v>13900</v>
      </c>
      <c r="H11" s="3">
        <v>14310</v>
      </c>
      <c r="I11" s="4">
        <v>449.11023145771242</v>
      </c>
    </row>
    <row r="12" spans="2:9" x14ac:dyDescent="0.2">
      <c r="B12" s="52"/>
      <c r="C12" t="s">
        <v>23</v>
      </c>
      <c r="D12" t="s">
        <v>13</v>
      </c>
      <c r="E12">
        <v>13400</v>
      </c>
      <c r="F12">
        <v>13690</v>
      </c>
      <c r="G12">
        <v>13410</v>
      </c>
      <c r="H12" s="3">
        <v>13500</v>
      </c>
      <c r="I12" s="4">
        <v>164.62077633154328</v>
      </c>
    </row>
    <row r="13" spans="2:9" x14ac:dyDescent="0.2">
      <c r="B13" s="52"/>
      <c r="C13" t="s">
        <v>24</v>
      </c>
      <c r="D13" t="s">
        <v>15</v>
      </c>
      <c r="E13">
        <v>28420</v>
      </c>
      <c r="F13">
        <v>27180</v>
      </c>
      <c r="G13">
        <v>29800</v>
      </c>
      <c r="H13" s="3">
        <v>28466.666666666668</v>
      </c>
      <c r="I13" s="4">
        <v>1310.6232614040289</v>
      </c>
    </row>
    <row r="14" spans="2:9" x14ac:dyDescent="0.2">
      <c r="B14" s="52"/>
      <c r="C14" t="s">
        <v>25</v>
      </c>
      <c r="D14" t="s">
        <v>17</v>
      </c>
      <c r="E14">
        <v>12630</v>
      </c>
      <c r="F14">
        <v>12700</v>
      </c>
      <c r="G14">
        <v>13750</v>
      </c>
      <c r="H14" s="3">
        <v>13026.666666666666</v>
      </c>
      <c r="I14" s="4">
        <v>627.40205078827512</v>
      </c>
    </row>
    <row r="15" spans="2:9" x14ac:dyDescent="0.2">
      <c r="B15" s="53"/>
      <c r="C15" s="5" t="s">
        <v>26</v>
      </c>
      <c r="D15" s="5" t="s">
        <v>19</v>
      </c>
      <c r="E15" s="5">
        <v>12030</v>
      </c>
      <c r="F15" s="5">
        <v>12090</v>
      </c>
      <c r="G15" s="5">
        <v>12370</v>
      </c>
      <c r="H15" s="6">
        <v>12163.333333333334</v>
      </c>
      <c r="I15" s="7">
        <v>181.47543451754933</v>
      </c>
    </row>
    <row r="16" spans="2:9" x14ac:dyDescent="0.2">
      <c r="B16" s="51" t="s">
        <v>27</v>
      </c>
      <c r="C16" t="s">
        <v>28</v>
      </c>
      <c r="D16" t="s">
        <v>9</v>
      </c>
      <c r="E16">
        <v>17460</v>
      </c>
      <c r="F16">
        <v>16830</v>
      </c>
      <c r="G16">
        <v>17540</v>
      </c>
      <c r="H16" s="3">
        <v>17276.666666666668</v>
      </c>
      <c r="I16" s="4">
        <v>388.88730158406219</v>
      </c>
    </row>
    <row r="17" spans="2:9" x14ac:dyDescent="0.2">
      <c r="B17" s="52"/>
      <c r="C17" t="s">
        <v>29</v>
      </c>
      <c r="D17" t="s">
        <v>11</v>
      </c>
      <c r="E17">
        <v>12330</v>
      </c>
      <c r="F17">
        <v>11470</v>
      </c>
      <c r="G17">
        <v>12050</v>
      </c>
      <c r="H17" s="3">
        <v>11950</v>
      </c>
      <c r="I17" s="4">
        <v>438.63424398922615</v>
      </c>
    </row>
    <row r="18" spans="2:9" x14ac:dyDescent="0.2">
      <c r="B18" s="52"/>
      <c r="C18" t="s">
        <v>30</v>
      </c>
      <c r="D18" t="s">
        <v>13</v>
      </c>
      <c r="E18">
        <v>13200</v>
      </c>
      <c r="F18">
        <v>10840</v>
      </c>
      <c r="G18">
        <v>12300</v>
      </c>
      <c r="H18" s="3">
        <v>12113.333333333334</v>
      </c>
      <c r="I18" s="4">
        <v>1191.0219701304143</v>
      </c>
    </row>
    <row r="19" spans="2:9" x14ac:dyDescent="0.2">
      <c r="B19" s="52"/>
      <c r="C19" t="s">
        <v>31</v>
      </c>
      <c r="D19" t="s">
        <v>15</v>
      </c>
      <c r="E19">
        <v>30690</v>
      </c>
      <c r="F19">
        <v>30600</v>
      </c>
      <c r="G19">
        <v>31680</v>
      </c>
      <c r="H19" s="3">
        <v>30990</v>
      </c>
      <c r="I19" s="4">
        <v>599.24953066314538</v>
      </c>
    </row>
    <row r="20" spans="2:9" x14ac:dyDescent="0.2">
      <c r="B20" s="52"/>
      <c r="C20" t="s">
        <v>32</v>
      </c>
      <c r="D20" t="s">
        <v>17</v>
      </c>
      <c r="E20">
        <v>15940</v>
      </c>
      <c r="F20">
        <v>17120</v>
      </c>
      <c r="G20">
        <v>16430</v>
      </c>
      <c r="H20" s="3">
        <v>16496.666666666668</v>
      </c>
      <c r="I20" s="4">
        <v>592.81812837777943</v>
      </c>
    </row>
    <row r="21" spans="2:9" x14ac:dyDescent="0.2">
      <c r="B21" s="53"/>
      <c r="C21" s="5" t="s">
        <v>33</v>
      </c>
      <c r="D21" s="5" t="s">
        <v>19</v>
      </c>
      <c r="E21" s="5">
        <v>12980</v>
      </c>
      <c r="F21" s="5">
        <v>13130</v>
      </c>
      <c r="G21" s="5">
        <v>16150</v>
      </c>
      <c r="H21" s="6">
        <v>14086.666666666666</v>
      </c>
      <c r="I21" s="7">
        <v>1788.4723462590393</v>
      </c>
    </row>
  </sheetData>
  <mergeCells count="3">
    <mergeCell ref="B4:B9"/>
    <mergeCell ref="B10:B15"/>
    <mergeCell ref="B16:B21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6B99A-12D3-3B49-B7F7-FA790AF02ADB}">
  <sheetPr>
    <pageSetUpPr fitToPage="1"/>
  </sheetPr>
  <dimension ref="B3:O36"/>
  <sheetViews>
    <sheetView zoomScale="81" workbookViewId="0">
      <selection activeCell="F27" sqref="F27"/>
    </sheetView>
  </sheetViews>
  <sheetFormatPr baseColWidth="10" defaultRowHeight="16" x14ac:dyDescent="0.2"/>
  <cols>
    <col min="2" max="2" width="6.83203125" customWidth="1"/>
    <col min="4" max="4" width="16.5" customWidth="1"/>
    <col min="5" max="5" width="28.1640625" customWidth="1"/>
    <col min="6" max="6" width="16.33203125" customWidth="1"/>
    <col min="7" max="7" width="15.83203125" customWidth="1"/>
    <col min="8" max="8" width="14.33203125" bestFit="1" customWidth="1"/>
    <col min="11" max="11" width="18.1640625" bestFit="1" customWidth="1"/>
    <col min="12" max="12" width="18.6640625" bestFit="1" customWidth="1"/>
    <col min="13" max="13" width="19.83203125" bestFit="1" customWidth="1"/>
    <col min="14" max="14" width="28.1640625" bestFit="1" customWidth="1"/>
    <col min="15" max="15" width="17.5" bestFit="1" customWidth="1"/>
  </cols>
  <sheetData>
    <row r="3" spans="2:15" x14ac:dyDescent="0.2">
      <c r="B3" s="9" t="s">
        <v>0</v>
      </c>
      <c r="C3" s="10"/>
      <c r="D3" s="10" t="s">
        <v>1</v>
      </c>
      <c r="E3" s="10" t="s">
        <v>2</v>
      </c>
      <c r="F3" s="10" t="s">
        <v>3</v>
      </c>
      <c r="G3" s="10" t="s">
        <v>4</v>
      </c>
      <c r="H3" s="12" t="s">
        <v>5</v>
      </c>
      <c r="I3" s="11" t="s">
        <v>6</v>
      </c>
      <c r="J3" s="26" t="s">
        <v>45</v>
      </c>
      <c r="K3" t="s">
        <v>46</v>
      </c>
      <c r="L3" t="s">
        <v>47</v>
      </c>
      <c r="M3" s="28" t="s">
        <v>53</v>
      </c>
      <c r="N3" t="s">
        <v>54</v>
      </c>
      <c r="O3" t="s">
        <v>55</v>
      </c>
    </row>
    <row r="4" spans="2:15" x14ac:dyDescent="0.2">
      <c r="B4" s="51" t="s">
        <v>7</v>
      </c>
      <c r="C4" t="s">
        <v>8</v>
      </c>
      <c r="D4" t="s">
        <v>9</v>
      </c>
      <c r="E4">
        <v>24220</v>
      </c>
      <c r="F4">
        <v>22980</v>
      </c>
      <c r="G4">
        <v>21680</v>
      </c>
      <c r="H4" s="13">
        <v>22960</v>
      </c>
      <c r="I4" s="4">
        <v>1270.1181047445941</v>
      </c>
      <c r="J4" s="23">
        <f>H4/1000</f>
        <v>22.96</v>
      </c>
      <c r="K4">
        <v>200</v>
      </c>
      <c r="L4">
        <v>3</v>
      </c>
      <c r="M4" s="23">
        <f>($M$13*$M$14)/J4</f>
        <v>283.10104529616723</v>
      </c>
      <c r="N4">
        <f>M$14/100</f>
        <v>6.5</v>
      </c>
      <c r="O4" s="23">
        <f>$M$14-N4-M4</f>
        <v>360.39895470383277</v>
      </c>
    </row>
    <row r="5" spans="2:15" x14ac:dyDescent="0.2">
      <c r="B5" s="52"/>
      <c r="C5" t="s">
        <v>10</v>
      </c>
      <c r="D5" t="s">
        <v>11</v>
      </c>
      <c r="E5">
        <v>14270</v>
      </c>
      <c r="F5">
        <v>13830</v>
      </c>
      <c r="G5">
        <v>13180</v>
      </c>
      <c r="H5" s="13">
        <v>13760</v>
      </c>
      <c r="I5" s="4">
        <v>548.36119483420782</v>
      </c>
      <c r="J5" s="23">
        <f t="shared" ref="J5:J9" si="0">H5/1000</f>
        <v>13.76</v>
      </c>
      <c r="K5">
        <v>200</v>
      </c>
      <c r="L5">
        <v>3</v>
      </c>
      <c r="M5" s="23">
        <f t="shared" ref="M5:M9" si="1">($M$13*$M$14)/J5</f>
        <v>472.38372093023258</v>
      </c>
      <c r="N5">
        <f t="shared" ref="N5:N9" si="2">M$14/100</f>
        <v>6.5</v>
      </c>
      <c r="O5" s="23">
        <f t="shared" ref="O5:O9" si="3">$M$14-N5-M5</f>
        <v>171.11627906976742</v>
      </c>
    </row>
    <row r="6" spans="2:15" x14ac:dyDescent="0.2">
      <c r="B6" s="52"/>
      <c r="C6" t="s">
        <v>12</v>
      </c>
      <c r="D6" t="s">
        <v>13</v>
      </c>
      <c r="E6">
        <v>12620</v>
      </c>
      <c r="F6">
        <v>12990</v>
      </c>
      <c r="G6">
        <v>11850</v>
      </c>
      <c r="H6" s="13">
        <v>12486.666666666666</v>
      </c>
      <c r="I6" s="4">
        <v>581.57831229623184</v>
      </c>
      <c r="J6" s="23">
        <f t="shared" si="0"/>
        <v>12.486666666666666</v>
      </c>
      <c r="K6">
        <v>200</v>
      </c>
      <c r="L6">
        <v>3</v>
      </c>
      <c r="M6" s="23">
        <f t="shared" si="1"/>
        <v>520.55525894287246</v>
      </c>
      <c r="N6">
        <f t="shared" si="2"/>
        <v>6.5</v>
      </c>
      <c r="O6" s="23">
        <f t="shared" si="3"/>
        <v>122.94474105712754</v>
      </c>
    </row>
    <row r="7" spans="2:15" x14ac:dyDescent="0.2">
      <c r="B7" s="52"/>
      <c r="C7" t="s">
        <v>14</v>
      </c>
      <c r="D7" t="s">
        <v>15</v>
      </c>
      <c r="E7">
        <v>36550</v>
      </c>
      <c r="F7">
        <v>35140</v>
      </c>
      <c r="G7">
        <v>38160</v>
      </c>
      <c r="H7" s="13">
        <v>36616.666666666664</v>
      </c>
      <c r="I7" s="4">
        <v>1511.1033496532702</v>
      </c>
      <c r="J7" s="23">
        <f t="shared" si="0"/>
        <v>36.616666666666667</v>
      </c>
      <c r="K7">
        <v>200</v>
      </c>
      <c r="L7">
        <v>3</v>
      </c>
      <c r="M7" s="23">
        <f t="shared" si="1"/>
        <v>177.51479289940829</v>
      </c>
      <c r="N7">
        <f t="shared" si="2"/>
        <v>6.5</v>
      </c>
      <c r="O7" s="23">
        <f t="shared" si="3"/>
        <v>465.98520710059171</v>
      </c>
    </row>
    <row r="8" spans="2:15" x14ac:dyDescent="0.2">
      <c r="B8" s="52"/>
      <c r="C8" t="s">
        <v>16</v>
      </c>
      <c r="D8" t="s">
        <v>17</v>
      </c>
      <c r="E8">
        <v>16480</v>
      </c>
      <c r="F8">
        <v>14660</v>
      </c>
      <c r="G8">
        <v>15800</v>
      </c>
      <c r="H8" s="13">
        <v>15646.666666666666</v>
      </c>
      <c r="I8" s="4">
        <v>919.63760978623168</v>
      </c>
      <c r="J8" s="23">
        <f t="shared" si="0"/>
        <v>15.646666666666667</v>
      </c>
      <c r="K8">
        <v>200</v>
      </c>
      <c r="L8">
        <v>3</v>
      </c>
      <c r="M8" s="23">
        <f t="shared" si="1"/>
        <v>415.42394546229229</v>
      </c>
      <c r="N8">
        <f t="shared" si="2"/>
        <v>6.5</v>
      </c>
      <c r="O8" s="23">
        <f t="shared" si="3"/>
        <v>228.07605453770771</v>
      </c>
    </row>
    <row r="9" spans="2:15" x14ac:dyDescent="0.2">
      <c r="B9" s="53"/>
      <c r="C9" s="5" t="s">
        <v>18</v>
      </c>
      <c r="D9" s="5" t="s">
        <v>19</v>
      </c>
      <c r="E9" s="5">
        <v>15370</v>
      </c>
      <c r="F9" s="5">
        <v>14270</v>
      </c>
      <c r="G9" s="5">
        <v>14740</v>
      </c>
      <c r="H9" s="14">
        <v>14793.333333333334</v>
      </c>
      <c r="I9" s="7">
        <v>551.93598662646855</v>
      </c>
      <c r="J9" s="23">
        <f t="shared" si="0"/>
        <v>14.793333333333335</v>
      </c>
      <c r="K9">
        <v>200</v>
      </c>
      <c r="L9">
        <v>3</v>
      </c>
      <c r="M9" s="23">
        <f t="shared" si="1"/>
        <v>439.3871113114015</v>
      </c>
      <c r="N9">
        <f t="shared" si="2"/>
        <v>6.5</v>
      </c>
      <c r="O9" s="23">
        <f t="shared" si="3"/>
        <v>204.1128886885985</v>
      </c>
    </row>
    <row r="11" spans="2:15" x14ac:dyDescent="0.2">
      <c r="L11" s="25" t="s">
        <v>48</v>
      </c>
    </row>
    <row r="12" spans="2:15" x14ac:dyDescent="0.2">
      <c r="L12" s="27" t="s">
        <v>49</v>
      </c>
    </row>
    <row r="13" spans="2:15" x14ac:dyDescent="0.2">
      <c r="L13" s="24" t="s">
        <v>50</v>
      </c>
      <c r="M13">
        <f>M15/100</f>
        <v>10</v>
      </c>
    </row>
    <row r="14" spans="2:15" x14ac:dyDescent="0.2">
      <c r="L14" s="24" t="s">
        <v>51</v>
      </c>
      <c r="M14">
        <v>650</v>
      </c>
    </row>
    <row r="15" spans="2:15" x14ac:dyDescent="0.2">
      <c r="L15" s="24" t="s">
        <v>52</v>
      </c>
      <c r="M15">
        <v>1000</v>
      </c>
    </row>
    <row r="16" spans="2:15" x14ac:dyDescent="0.2">
      <c r="B16" t="s">
        <v>7</v>
      </c>
    </row>
    <row r="17" spans="2:14" x14ac:dyDescent="0.2">
      <c r="C17" s="29" t="s">
        <v>56</v>
      </c>
      <c r="D17" s="29" t="s">
        <v>57</v>
      </c>
      <c r="E17" s="29" t="s">
        <v>58</v>
      </c>
      <c r="F17" s="29" t="s">
        <v>59</v>
      </c>
      <c r="G17" s="24" t="s">
        <v>61</v>
      </c>
      <c r="H17" t="s">
        <v>62</v>
      </c>
    </row>
    <row r="18" spans="2:14" x14ac:dyDescent="0.2">
      <c r="C18" s="30" t="s">
        <v>34</v>
      </c>
      <c r="D18" s="31">
        <f t="shared" ref="D18:F23" si="4">M4</f>
        <v>283.10104529616723</v>
      </c>
      <c r="E18" s="31">
        <f t="shared" si="4"/>
        <v>6.5</v>
      </c>
      <c r="F18" s="31">
        <f t="shared" si="4"/>
        <v>360.39895470383277</v>
      </c>
    </row>
    <row r="19" spans="2:14" x14ac:dyDescent="0.2">
      <c r="C19" s="30" t="s">
        <v>36</v>
      </c>
      <c r="D19" s="31">
        <f t="shared" si="4"/>
        <v>472.38372093023258</v>
      </c>
      <c r="E19" s="31">
        <f t="shared" si="4"/>
        <v>6.5</v>
      </c>
      <c r="F19" s="31">
        <f t="shared" si="4"/>
        <v>171.11627906976742</v>
      </c>
      <c r="G19">
        <v>1</v>
      </c>
      <c r="H19" t="s">
        <v>67</v>
      </c>
    </row>
    <row r="20" spans="2:14" x14ac:dyDescent="0.2">
      <c r="C20" s="30" t="s">
        <v>38</v>
      </c>
      <c r="D20" s="31">
        <f t="shared" si="4"/>
        <v>520.55525894287246</v>
      </c>
      <c r="E20" s="31">
        <f t="shared" si="4"/>
        <v>6.5</v>
      </c>
      <c r="F20" s="31">
        <f t="shared" si="4"/>
        <v>122.94474105712754</v>
      </c>
      <c r="G20">
        <v>2</v>
      </c>
      <c r="H20" t="s">
        <v>63</v>
      </c>
    </row>
    <row r="21" spans="2:14" x14ac:dyDescent="0.2">
      <c r="C21" s="30" t="s">
        <v>40</v>
      </c>
      <c r="D21" s="31">
        <f t="shared" si="4"/>
        <v>177.51479289940829</v>
      </c>
      <c r="E21" s="31">
        <f t="shared" si="4"/>
        <v>6.5</v>
      </c>
      <c r="F21" s="31">
        <f t="shared" si="4"/>
        <v>465.98520710059171</v>
      </c>
      <c r="G21" s="24">
        <v>3</v>
      </c>
      <c r="H21" s="54" t="s">
        <v>64</v>
      </c>
      <c r="I21" s="54"/>
      <c r="J21" s="54"/>
      <c r="K21" s="54"/>
      <c r="L21" s="54"/>
      <c r="M21" s="54"/>
    </row>
    <row r="22" spans="2:14" x14ac:dyDescent="0.2">
      <c r="C22" s="30" t="s">
        <v>42</v>
      </c>
      <c r="D22" s="31">
        <f t="shared" si="4"/>
        <v>415.42394546229229</v>
      </c>
      <c r="E22" s="31">
        <f t="shared" si="4"/>
        <v>6.5</v>
      </c>
      <c r="F22" s="31">
        <f t="shared" si="4"/>
        <v>228.07605453770771</v>
      </c>
      <c r="G22">
        <v>4</v>
      </c>
      <c r="H22" t="s">
        <v>65</v>
      </c>
    </row>
    <row r="23" spans="2:14" x14ac:dyDescent="0.2">
      <c r="C23" s="30" t="s">
        <v>43</v>
      </c>
      <c r="D23" s="31">
        <f t="shared" si="4"/>
        <v>439.3871113114015</v>
      </c>
      <c r="E23" s="31">
        <f t="shared" si="4"/>
        <v>6.5</v>
      </c>
      <c r="F23" s="31">
        <f t="shared" si="4"/>
        <v>204.1128886885985</v>
      </c>
      <c r="G23">
        <v>5</v>
      </c>
      <c r="H23" t="s">
        <v>66</v>
      </c>
    </row>
    <row r="27" spans="2:14" x14ac:dyDescent="0.2">
      <c r="B27" t="s">
        <v>60</v>
      </c>
    </row>
    <row r="29" spans="2:14" x14ac:dyDescent="0.2">
      <c r="B29" s="15"/>
      <c r="C29" s="15">
        <v>1</v>
      </c>
      <c r="D29" s="15">
        <v>2</v>
      </c>
      <c r="E29" s="15">
        <v>3</v>
      </c>
      <c r="F29" s="15">
        <v>4</v>
      </c>
      <c r="G29" s="15">
        <v>5</v>
      </c>
      <c r="H29" s="15">
        <v>6</v>
      </c>
      <c r="I29" s="15">
        <v>7</v>
      </c>
      <c r="J29" s="15">
        <v>8</v>
      </c>
      <c r="K29" s="15">
        <v>9</v>
      </c>
      <c r="L29" s="15">
        <v>10</v>
      </c>
      <c r="M29" s="15">
        <v>11</v>
      </c>
      <c r="N29" s="15">
        <v>12</v>
      </c>
    </row>
    <row r="30" spans="2:14" x14ac:dyDescent="0.2">
      <c r="B30" s="15" t="s">
        <v>34</v>
      </c>
      <c r="C30" s="16" t="s">
        <v>35</v>
      </c>
      <c r="D30" s="17"/>
      <c r="E30" s="17"/>
      <c r="F30" s="17"/>
      <c r="G30" s="17"/>
      <c r="H30" s="17"/>
      <c r="I30" s="17"/>
      <c r="J30" s="17"/>
      <c r="K30" s="17"/>
      <c r="L30" s="15"/>
      <c r="M30" s="15"/>
      <c r="N30" s="15"/>
    </row>
    <row r="31" spans="2:14" x14ac:dyDescent="0.2">
      <c r="B31" s="15" t="s">
        <v>36</v>
      </c>
      <c r="C31" s="18" t="s">
        <v>37</v>
      </c>
      <c r="D31" s="19"/>
      <c r="E31" s="19"/>
      <c r="F31" s="20"/>
      <c r="G31" s="20"/>
      <c r="H31" s="20"/>
      <c r="I31" s="21"/>
      <c r="J31" s="21"/>
      <c r="K31" s="21"/>
      <c r="L31" s="15"/>
      <c r="M31" s="15"/>
      <c r="N31" s="15"/>
    </row>
    <row r="32" spans="2:14" x14ac:dyDescent="0.2">
      <c r="B32" s="15" t="s">
        <v>38</v>
      </c>
      <c r="C32" s="18" t="s">
        <v>39</v>
      </c>
      <c r="D32" s="19"/>
      <c r="E32" s="19"/>
      <c r="F32" s="20"/>
      <c r="G32" s="20"/>
      <c r="H32" s="20"/>
      <c r="I32" s="21"/>
      <c r="J32" s="21"/>
      <c r="K32" s="21" t="s">
        <v>38</v>
      </c>
      <c r="L32" s="15"/>
      <c r="M32" s="15"/>
      <c r="N32" s="15"/>
    </row>
    <row r="33" spans="2:14" x14ac:dyDescent="0.2">
      <c r="B33" s="15" t="s">
        <v>40</v>
      </c>
      <c r="C33" s="18" t="s">
        <v>41</v>
      </c>
      <c r="D33" s="19"/>
      <c r="E33" s="19" t="s">
        <v>34</v>
      </c>
      <c r="F33" s="20"/>
      <c r="G33" s="20"/>
      <c r="H33" s="20" t="s">
        <v>36</v>
      </c>
      <c r="I33" s="21"/>
      <c r="J33" s="21"/>
      <c r="K33" s="19" t="s">
        <v>38</v>
      </c>
      <c r="L33" s="15"/>
      <c r="M33" s="15"/>
      <c r="N33" s="15"/>
    </row>
    <row r="34" spans="2:14" x14ac:dyDescent="0.2">
      <c r="B34" s="15" t="s">
        <v>42</v>
      </c>
      <c r="C34" s="20" t="s">
        <v>37</v>
      </c>
      <c r="D34" s="20"/>
      <c r="E34" s="20"/>
      <c r="F34" s="21"/>
      <c r="G34" s="21"/>
      <c r="H34" s="21"/>
      <c r="I34" s="20"/>
      <c r="J34" s="20"/>
      <c r="K34" s="20"/>
      <c r="L34" s="22"/>
      <c r="M34" s="22"/>
      <c r="N34" s="22"/>
    </row>
    <row r="35" spans="2:14" x14ac:dyDescent="0.2">
      <c r="B35" s="15" t="s">
        <v>43</v>
      </c>
      <c r="C35" s="20" t="s">
        <v>39</v>
      </c>
      <c r="D35" s="20"/>
      <c r="E35" s="20"/>
      <c r="F35" s="21"/>
      <c r="G35" s="21"/>
      <c r="H35" s="21"/>
      <c r="I35" s="20"/>
      <c r="J35" s="20"/>
      <c r="K35" s="20"/>
      <c r="L35" s="22"/>
      <c r="M35" s="22"/>
      <c r="N35" s="22"/>
    </row>
    <row r="36" spans="2:14" x14ac:dyDescent="0.2">
      <c r="B36" s="15" t="s">
        <v>44</v>
      </c>
      <c r="C36" s="20" t="s">
        <v>41</v>
      </c>
      <c r="D36" s="20"/>
      <c r="E36" s="20" t="s">
        <v>40</v>
      </c>
      <c r="F36" s="21"/>
      <c r="G36" s="21"/>
      <c r="H36" s="19" t="s">
        <v>42</v>
      </c>
      <c r="I36" s="20"/>
      <c r="J36" s="20"/>
      <c r="K36" s="20" t="s">
        <v>43</v>
      </c>
      <c r="L36" s="22"/>
      <c r="M36" s="22"/>
      <c r="N36" s="22"/>
    </row>
  </sheetData>
  <mergeCells count="2">
    <mergeCell ref="B4:B9"/>
    <mergeCell ref="H21:M21"/>
  </mergeCells>
  <pageMargins left="0.7" right="0.7" top="0.75" bottom="0.75" header="0.3" footer="0.3"/>
  <pageSetup scale="47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31D3D-917C-634D-86EA-61049D25D329}">
  <sheetPr>
    <pageSetUpPr fitToPage="1"/>
  </sheetPr>
  <dimension ref="B3:O36"/>
  <sheetViews>
    <sheetView zoomScale="81" workbookViewId="0">
      <selection activeCell="B16" sqref="B16:M37"/>
    </sheetView>
  </sheetViews>
  <sheetFormatPr baseColWidth="10" defaultRowHeight="16" x14ac:dyDescent="0.2"/>
  <cols>
    <col min="2" max="2" width="6.83203125" customWidth="1"/>
    <col min="4" max="4" width="16.5" customWidth="1"/>
    <col min="5" max="5" width="28.1640625" customWidth="1"/>
    <col min="6" max="6" width="16.33203125" customWidth="1"/>
    <col min="7" max="7" width="15.83203125" customWidth="1"/>
    <col min="8" max="8" width="15.1640625" customWidth="1"/>
    <col min="11" max="11" width="18.1640625" bestFit="1" customWidth="1"/>
    <col min="12" max="12" width="18.6640625" bestFit="1" customWidth="1"/>
    <col min="13" max="13" width="19.83203125" bestFit="1" customWidth="1"/>
    <col min="14" max="14" width="28.1640625" bestFit="1" customWidth="1"/>
    <col min="15" max="15" width="17.5" bestFit="1" customWidth="1"/>
  </cols>
  <sheetData>
    <row r="3" spans="2:15" x14ac:dyDescent="0.2">
      <c r="B3" s="9" t="s">
        <v>0</v>
      </c>
      <c r="C3" s="10"/>
      <c r="D3" s="10" t="s">
        <v>1</v>
      </c>
      <c r="E3" s="10" t="s">
        <v>2</v>
      </c>
      <c r="F3" s="10" t="s">
        <v>3</v>
      </c>
      <c r="G3" s="10" t="s">
        <v>4</v>
      </c>
      <c r="H3" s="12" t="s">
        <v>5</v>
      </c>
      <c r="I3" s="11" t="s">
        <v>6</v>
      </c>
      <c r="J3" s="26" t="s">
        <v>45</v>
      </c>
      <c r="K3" t="s">
        <v>46</v>
      </c>
      <c r="L3" t="s">
        <v>47</v>
      </c>
      <c r="M3" s="28" t="s">
        <v>53</v>
      </c>
      <c r="N3" t="s">
        <v>54</v>
      </c>
      <c r="O3" t="s">
        <v>55</v>
      </c>
    </row>
    <row r="4" spans="2:15" x14ac:dyDescent="0.2">
      <c r="B4" s="51" t="s">
        <v>20</v>
      </c>
      <c r="C4" t="s">
        <v>21</v>
      </c>
      <c r="D4" t="s">
        <v>9</v>
      </c>
      <c r="E4">
        <v>19220</v>
      </c>
      <c r="F4">
        <v>17910</v>
      </c>
      <c r="G4">
        <v>19070</v>
      </c>
      <c r="H4" s="13">
        <v>18733.333333333332</v>
      </c>
      <c r="I4" s="4">
        <v>716.96117979520579</v>
      </c>
      <c r="J4" s="23">
        <f>H4/1000</f>
        <v>18.733333333333331</v>
      </c>
      <c r="K4">
        <v>200</v>
      </c>
      <c r="L4">
        <v>3</v>
      </c>
      <c r="M4" s="23">
        <f>($M$13*$M$14)/J4</f>
        <v>346.9750889679716</v>
      </c>
      <c r="N4">
        <f>M$14/100</f>
        <v>6.5</v>
      </c>
      <c r="O4" s="23">
        <f>$M$14-N4-M4</f>
        <v>296.5249110320284</v>
      </c>
    </row>
    <row r="5" spans="2:15" x14ac:dyDescent="0.2">
      <c r="B5" s="52"/>
      <c r="C5" t="s">
        <v>22</v>
      </c>
      <c r="D5" t="s">
        <v>11</v>
      </c>
      <c r="E5">
        <v>14790</v>
      </c>
      <c r="F5">
        <v>14240</v>
      </c>
      <c r="G5">
        <v>13900</v>
      </c>
      <c r="H5" s="13">
        <v>14310</v>
      </c>
      <c r="I5" s="4">
        <v>449.11023145771242</v>
      </c>
      <c r="J5" s="23">
        <f t="shared" ref="J5:J9" si="0">H5/1000</f>
        <v>14.31</v>
      </c>
      <c r="K5">
        <v>200</v>
      </c>
      <c r="L5">
        <v>3</v>
      </c>
      <c r="M5" s="23">
        <f t="shared" ref="M5:M9" si="1">($M$13*$M$14)/J5</f>
        <v>454.22781271837874</v>
      </c>
      <c r="N5">
        <f t="shared" ref="N5:N9" si="2">M$14/100</f>
        <v>6.5</v>
      </c>
      <c r="O5" s="23">
        <f t="shared" ref="O5:O9" si="3">$M$14-N5-M5</f>
        <v>189.27218728162126</v>
      </c>
    </row>
    <row r="6" spans="2:15" x14ac:dyDescent="0.2">
      <c r="B6" s="52"/>
      <c r="C6" t="s">
        <v>23</v>
      </c>
      <c r="D6" t="s">
        <v>13</v>
      </c>
      <c r="E6">
        <v>13400</v>
      </c>
      <c r="F6">
        <v>13690</v>
      </c>
      <c r="G6">
        <v>13410</v>
      </c>
      <c r="H6" s="13">
        <v>13500</v>
      </c>
      <c r="I6" s="4">
        <v>164.62077633154328</v>
      </c>
      <c r="J6" s="23">
        <f t="shared" si="0"/>
        <v>13.5</v>
      </c>
      <c r="K6">
        <v>200</v>
      </c>
      <c r="L6">
        <v>3</v>
      </c>
      <c r="M6" s="23">
        <f t="shared" si="1"/>
        <v>481.48148148148147</v>
      </c>
      <c r="N6">
        <f t="shared" si="2"/>
        <v>6.5</v>
      </c>
      <c r="O6" s="23">
        <f t="shared" si="3"/>
        <v>162.01851851851853</v>
      </c>
    </row>
    <row r="7" spans="2:15" x14ac:dyDescent="0.2">
      <c r="B7" s="52"/>
      <c r="C7" t="s">
        <v>24</v>
      </c>
      <c r="D7" t="s">
        <v>15</v>
      </c>
      <c r="E7">
        <v>28420</v>
      </c>
      <c r="F7">
        <v>27180</v>
      </c>
      <c r="G7">
        <v>29800</v>
      </c>
      <c r="H7" s="13">
        <v>28466.666666666668</v>
      </c>
      <c r="I7" s="4">
        <v>1310.6232614040289</v>
      </c>
      <c r="J7" s="23">
        <f t="shared" si="0"/>
        <v>28.466666666666669</v>
      </c>
      <c r="K7">
        <v>200</v>
      </c>
      <c r="L7">
        <v>3</v>
      </c>
      <c r="M7" s="23">
        <f t="shared" si="1"/>
        <v>228.33723653395782</v>
      </c>
      <c r="N7">
        <f t="shared" si="2"/>
        <v>6.5</v>
      </c>
      <c r="O7" s="23">
        <f t="shared" si="3"/>
        <v>415.16276346604218</v>
      </c>
    </row>
    <row r="8" spans="2:15" x14ac:dyDescent="0.2">
      <c r="B8" s="52"/>
      <c r="C8" t="s">
        <v>25</v>
      </c>
      <c r="D8" t="s">
        <v>17</v>
      </c>
      <c r="E8">
        <v>12630</v>
      </c>
      <c r="F8">
        <v>12700</v>
      </c>
      <c r="G8">
        <v>13750</v>
      </c>
      <c r="H8" s="13">
        <v>13026.666666666666</v>
      </c>
      <c r="I8" s="4">
        <v>627.40205078827512</v>
      </c>
      <c r="J8" s="23">
        <f t="shared" si="0"/>
        <v>13.026666666666666</v>
      </c>
      <c r="K8">
        <v>200</v>
      </c>
      <c r="L8">
        <v>3</v>
      </c>
      <c r="M8" s="23">
        <f t="shared" si="1"/>
        <v>498.97645854657117</v>
      </c>
      <c r="N8">
        <f t="shared" si="2"/>
        <v>6.5</v>
      </c>
      <c r="O8" s="23">
        <f t="shared" si="3"/>
        <v>144.52354145342883</v>
      </c>
    </row>
    <row r="9" spans="2:15" x14ac:dyDescent="0.2">
      <c r="B9" s="53"/>
      <c r="C9" s="5" t="s">
        <v>26</v>
      </c>
      <c r="D9" s="5" t="s">
        <v>19</v>
      </c>
      <c r="E9" s="5">
        <v>12030</v>
      </c>
      <c r="F9" s="5">
        <v>12090</v>
      </c>
      <c r="G9" s="5">
        <v>12370</v>
      </c>
      <c r="H9" s="14">
        <v>12163.333333333334</v>
      </c>
      <c r="I9" s="7">
        <v>181.47543451754933</v>
      </c>
      <c r="J9" s="23">
        <f t="shared" si="0"/>
        <v>12.163333333333334</v>
      </c>
      <c r="K9">
        <v>200</v>
      </c>
      <c r="L9">
        <v>3</v>
      </c>
      <c r="M9" s="23">
        <f t="shared" si="1"/>
        <v>534.39298437928198</v>
      </c>
      <c r="N9">
        <f t="shared" si="2"/>
        <v>6.5</v>
      </c>
      <c r="O9" s="23">
        <f t="shared" si="3"/>
        <v>109.10701562071802</v>
      </c>
    </row>
    <row r="11" spans="2:15" x14ac:dyDescent="0.2">
      <c r="L11" s="25" t="s">
        <v>48</v>
      </c>
    </row>
    <row r="12" spans="2:15" x14ac:dyDescent="0.2">
      <c r="L12" s="27" t="s">
        <v>49</v>
      </c>
    </row>
    <row r="13" spans="2:15" x14ac:dyDescent="0.2">
      <c r="L13" s="24" t="s">
        <v>50</v>
      </c>
      <c r="M13">
        <f>M15/100</f>
        <v>10</v>
      </c>
    </row>
    <row r="14" spans="2:15" x14ac:dyDescent="0.2">
      <c r="L14" s="24" t="s">
        <v>51</v>
      </c>
      <c r="M14">
        <v>650</v>
      </c>
    </row>
    <row r="15" spans="2:15" x14ac:dyDescent="0.2">
      <c r="L15" s="24" t="s">
        <v>52</v>
      </c>
      <c r="M15">
        <v>1000</v>
      </c>
    </row>
    <row r="16" spans="2:15" x14ac:dyDescent="0.2">
      <c r="B16" t="s">
        <v>20</v>
      </c>
    </row>
    <row r="17" spans="2:14" x14ac:dyDescent="0.2">
      <c r="C17" s="29" t="s">
        <v>56</v>
      </c>
      <c r="D17" s="29" t="s">
        <v>57</v>
      </c>
      <c r="E17" s="29" t="s">
        <v>58</v>
      </c>
      <c r="F17" s="29" t="s">
        <v>59</v>
      </c>
      <c r="G17" s="24" t="s">
        <v>61</v>
      </c>
      <c r="H17" t="s">
        <v>62</v>
      </c>
    </row>
    <row r="18" spans="2:14" x14ac:dyDescent="0.2">
      <c r="C18" s="30" t="s">
        <v>34</v>
      </c>
      <c r="D18" s="31">
        <f t="shared" ref="D18:F23" si="4">M4</f>
        <v>346.9750889679716</v>
      </c>
      <c r="E18" s="31">
        <f t="shared" si="4"/>
        <v>6.5</v>
      </c>
      <c r="F18" s="31">
        <f t="shared" si="4"/>
        <v>296.5249110320284</v>
      </c>
    </row>
    <row r="19" spans="2:14" x14ac:dyDescent="0.2">
      <c r="C19" s="30" t="s">
        <v>36</v>
      </c>
      <c r="D19" s="31">
        <f t="shared" si="4"/>
        <v>454.22781271837874</v>
      </c>
      <c r="E19" s="31">
        <f t="shared" si="4"/>
        <v>6.5</v>
      </c>
      <c r="F19" s="31">
        <f t="shared" si="4"/>
        <v>189.27218728162126</v>
      </c>
      <c r="G19">
        <v>1</v>
      </c>
      <c r="H19" t="s">
        <v>67</v>
      </c>
    </row>
    <row r="20" spans="2:14" x14ac:dyDescent="0.2">
      <c r="C20" s="30" t="s">
        <v>38</v>
      </c>
      <c r="D20" s="31">
        <f t="shared" si="4"/>
        <v>481.48148148148147</v>
      </c>
      <c r="E20" s="31">
        <f t="shared" si="4"/>
        <v>6.5</v>
      </c>
      <c r="F20" s="31">
        <f t="shared" si="4"/>
        <v>162.01851851851853</v>
      </c>
      <c r="G20">
        <v>2</v>
      </c>
      <c r="H20" t="s">
        <v>63</v>
      </c>
    </row>
    <row r="21" spans="2:14" x14ac:dyDescent="0.2">
      <c r="C21" s="30" t="s">
        <v>40</v>
      </c>
      <c r="D21" s="31">
        <f t="shared" si="4"/>
        <v>228.33723653395782</v>
      </c>
      <c r="E21" s="31">
        <f t="shared" si="4"/>
        <v>6.5</v>
      </c>
      <c r="F21" s="31">
        <f t="shared" si="4"/>
        <v>415.16276346604218</v>
      </c>
      <c r="G21" s="24">
        <v>3</v>
      </c>
      <c r="H21" s="54" t="s">
        <v>64</v>
      </c>
      <c r="I21" s="54"/>
      <c r="J21" s="54"/>
      <c r="K21" s="54"/>
      <c r="L21" s="54"/>
      <c r="M21" s="54"/>
    </row>
    <row r="22" spans="2:14" x14ac:dyDescent="0.2">
      <c r="C22" s="30" t="s">
        <v>42</v>
      </c>
      <c r="D22" s="31">
        <f t="shared" si="4"/>
        <v>498.97645854657117</v>
      </c>
      <c r="E22" s="31">
        <f t="shared" si="4"/>
        <v>6.5</v>
      </c>
      <c r="F22" s="31">
        <f t="shared" si="4"/>
        <v>144.52354145342883</v>
      </c>
      <c r="G22">
        <v>4</v>
      </c>
      <c r="H22" t="s">
        <v>65</v>
      </c>
    </row>
    <row r="23" spans="2:14" x14ac:dyDescent="0.2">
      <c r="C23" s="30" t="s">
        <v>43</v>
      </c>
      <c r="D23" s="31">
        <f t="shared" si="4"/>
        <v>534.39298437928198</v>
      </c>
      <c r="E23" s="31">
        <f t="shared" si="4"/>
        <v>6.5</v>
      </c>
      <c r="F23" s="31">
        <f t="shared" si="4"/>
        <v>109.10701562071802</v>
      </c>
      <c r="G23">
        <v>5</v>
      </c>
      <c r="H23" t="s">
        <v>66</v>
      </c>
    </row>
    <row r="27" spans="2:14" x14ac:dyDescent="0.2">
      <c r="B27" t="s">
        <v>60</v>
      </c>
    </row>
    <row r="29" spans="2:14" x14ac:dyDescent="0.2">
      <c r="B29" s="15"/>
      <c r="C29" s="15">
        <v>1</v>
      </c>
      <c r="D29" s="15">
        <v>2</v>
      </c>
      <c r="E29" s="15">
        <v>3</v>
      </c>
      <c r="F29" s="15">
        <v>4</v>
      </c>
      <c r="G29" s="15">
        <v>5</v>
      </c>
      <c r="H29" s="15">
        <v>6</v>
      </c>
      <c r="I29" s="15">
        <v>7</v>
      </c>
      <c r="J29" s="15">
        <v>8</v>
      </c>
      <c r="K29" s="15">
        <v>9</v>
      </c>
      <c r="L29" s="15">
        <v>10</v>
      </c>
      <c r="M29" s="15">
        <v>11</v>
      </c>
      <c r="N29" s="15">
        <v>12</v>
      </c>
    </row>
    <row r="30" spans="2:14" x14ac:dyDescent="0.2">
      <c r="B30" s="15" t="s">
        <v>34</v>
      </c>
      <c r="C30" s="16" t="s">
        <v>35</v>
      </c>
      <c r="D30" s="17"/>
      <c r="E30" s="17"/>
      <c r="F30" s="17"/>
      <c r="G30" s="17"/>
      <c r="H30" s="17"/>
      <c r="I30" s="17"/>
      <c r="J30" s="17"/>
      <c r="K30" s="17"/>
      <c r="L30" s="15"/>
      <c r="M30" s="15"/>
      <c r="N30" s="15"/>
    </row>
    <row r="31" spans="2:14" x14ac:dyDescent="0.2">
      <c r="B31" s="15" t="s">
        <v>36</v>
      </c>
      <c r="C31" s="18" t="s">
        <v>37</v>
      </c>
      <c r="D31" s="19"/>
      <c r="E31" s="19"/>
      <c r="F31" s="20"/>
      <c r="G31" s="20"/>
      <c r="H31" s="20"/>
      <c r="I31" s="21"/>
      <c r="J31" s="21"/>
      <c r="K31" s="21"/>
      <c r="L31" s="15"/>
      <c r="M31" s="15"/>
      <c r="N31" s="15"/>
    </row>
    <row r="32" spans="2:14" x14ac:dyDescent="0.2">
      <c r="B32" s="15" t="s">
        <v>38</v>
      </c>
      <c r="C32" s="18" t="s">
        <v>39</v>
      </c>
      <c r="D32" s="19"/>
      <c r="E32" s="19"/>
      <c r="F32" s="20"/>
      <c r="G32" s="20"/>
      <c r="H32" s="20"/>
      <c r="I32" s="21"/>
      <c r="J32" s="21"/>
      <c r="K32" s="21" t="s">
        <v>38</v>
      </c>
      <c r="L32" s="15"/>
      <c r="M32" s="15"/>
      <c r="N32" s="15"/>
    </row>
    <row r="33" spans="2:14" x14ac:dyDescent="0.2">
      <c r="B33" s="15" t="s">
        <v>40</v>
      </c>
      <c r="C33" s="18" t="s">
        <v>41</v>
      </c>
      <c r="D33" s="19"/>
      <c r="E33" s="19" t="s">
        <v>34</v>
      </c>
      <c r="F33" s="20"/>
      <c r="G33" s="20"/>
      <c r="H33" s="20" t="s">
        <v>36</v>
      </c>
      <c r="I33" s="21"/>
      <c r="J33" s="21"/>
      <c r="K33" s="19" t="s">
        <v>38</v>
      </c>
      <c r="L33" s="15"/>
      <c r="M33" s="15"/>
      <c r="N33" s="15"/>
    </row>
    <row r="34" spans="2:14" x14ac:dyDescent="0.2">
      <c r="B34" s="15" t="s">
        <v>42</v>
      </c>
      <c r="C34" s="20" t="s">
        <v>37</v>
      </c>
      <c r="D34" s="20"/>
      <c r="E34" s="20"/>
      <c r="F34" s="21"/>
      <c r="G34" s="21"/>
      <c r="H34" s="21"/>
      <c r="I34" s="20"/>
      <c r="J34" s="20"/>
      <c r="K34" s="20"/>
      <c r="L34" s="22"/>
      <c r="M34" s="22"/>
      <c r="N34" s="22"/>
    </row>
    <row r="35" spans="2:14" x14ac:dyDescent="0.2">
      <c r="B35" s="15" t="s">
        <v>43</v>
      </c>
      <c r="C35" s="20" t="s">
        <v>39</v>
      </c>
      <c r="D35" s="20"/>
      <c r="E35" s="20"/>
      <c r="F35" s="21"/>
      <c r="G35" s="21"/>
      <c r="H35" s="21"/>
      <c r="I35" s="20"/>
      <c r="J35" s="20"/>
      <c r="K35" s="20"/>
      <c r="L35" s="22"/>
      <c r="M35" s="22"/>
      <c r="N35" s="22"/>
    </row>
    <row r="36" spans="2:14" x14ac:dyDescent="0.2">
      <c r="B36" s="15" t="s">
        <v>44</v>
      </c>
      <c r="C36" s="20" t="s">
        <v>41</v>
      </c>
      <c r="D36" s="20"/>
      <c r="E36" s="20" t="s">
        <v>40</v>
      </c>
      <c r="F36" s="21"/>
      <c r="G36" s="21"/>
      <c r="H36" s="19" t="s">
        <v>42</v>
      </c>
      <c r="I36" s="20"/>
      <c r="J36" s="20"/>
      <c r="K36" s="20" t="s">
        <v>43</v>
      </c>
      <c r="L36" s="22"/>
      <c r="M36" s="22"/>
      <c r="N36" s="22"/>
    </row>
  </sheetData>
  <mergeCells count="2">
    <mergeCell ref="B4:B9"/>
    <mergeCell ref="H21:M21"/>
  </mergeCells>
  <pageMargins left="0.7" right="0.7" top="0.75" bottom="0.75" header="0.3" footer="0.3"/>
  <pageSetup scale="47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952CF-87D2-E34E-BE8B-9D330133CD14}">
  <sheetPr>
    <pageSetUpPr fitToPage="1"/>
  </sheetPr>
  <dimension ref="B3:O36"/>
  <sheetViews>
    <sheetView zoomScale="81" workbookViewId="0">
      <selection activeCell="N19" sqref="N19"/>
    </sheetView>
  </sheetViews>
  <sheetFormatPr baseColWidth="10" defaultRowHeight="16" x14ac:dyDescent="0.2"/>
  <cols>
    <col min="2" max="2" width="6.83203125" customWidth="1"/>
    <col min="4" max="4" width="16.5" customWidth="1"/>
    <col min="5" max="5" width="28.1640625" customWidth="1"/>
    <col min="6" max="6" width="16.33203125" customWidth="1"/>
    <col min="7" max="7" width="15.83203125" customWidth="1"/>
    <col min="8" max="8" width="15.1640625" customWidth="1"/>
    <col min="11" max="11" width="18.1640625" bestFit="1" customWidth="1"/>
    <col min="12" max="12" width="18.6640625" bestFit="1" customWidth="1"/>
    <col min="13" max="13" width="19.83203125" bestFit="1" customWidth="1"/>
    <col min="14" max="14" width="28.1640625" bestFit="1" customWidth="1"/>
    <col min="15" max="15" width="17.5" bestFit="1" customWidth="1"/>
  </cols>
  <sheetData>
    <row r="3" spans="2:15" x14ac:dyDescent="0.2">
      <c r="B3" s="9" t="s">
        <v>0</v>
      </c>
      <c r="C3" s="10"/>
      <c r="D3" s="10" t="s">
        <v>1</v>
      </c>
      <c r="E3" s="10" t="s">
        <v>2</v>
      </c>
      <c r="F3" s="10" t="s">
        <v>3</v>
      </c>
      <c r="G3" s="10" t="s">
        <v>4</v>
      </c>
      <c r="H3" s="12" t="s">
        <v>5</v>
      </c>
      <c r="I3" s="11" t="s">
        <v>6</v>
      </c>
      <c r="J3" s="26" t="s">
        <v>45</v>
      </c>
      <c r="K3" t="s">
        <v>46</v>
      </c>
      <c r="L3" t="s">
        <v>47</v>
      </c>
      <c r="M3" s="28" t="s">
        <v>53</v>
      </c>
      <c r="N3" t="s">
        <v>54</v>
      </c>
      <c r="O3" t="s">
        <v>55</v>
      </c>
    </row>
    <row r="4" spans="2:15" x14ac:dyDescent="0.2">
      <c r="B4" s="51" t="s">
        <v>27</v>
      </c>
      <c r="C4" t="s">
        <v>28</v>
      </c>
      <c r="D4" t="s">
        <v>9</v>
      </c>
      <c r="E4">
        <v>17460</v>
      </c>
      <c r="F4">
        <v>16830</v>
      </c>
      <c r="G4">
        <v>17540</v>
      </c>
      <c r="H4" s="13">
        <v>17276.666666666668</v>
      </c>
      <c r="I4" s="4">
        <v>388.88730158406219</v>
      </c>
      <c r="J4" s="23">
        <f>H4/1000</f>
        <v>17.276666666666667</v>
      </c>
      <c r="K4">
        <v>200</v>
      </c>
      <c r="L4">
        <v>3</v>
      </c>
      <c r="M4" s="23">
        <f>($M$13*$M$14)/J4</f>
        <v>376.22998263553927</v>
      </c>
      <c r="N4">
        <f>M$14/100</f>
        <v>6.5</v>
      </c>
      <c r="O4" s="23">
        <f>$M$14-N4-M4</f>
        <v>267.27001736446073</v>
      </c>
    </row>
    <row r="5" spans="2:15" x14ac:dyDescent="0.2">
      <c r="B5" s="52"/>
      <c r="C5" t="s">
        <v>29</v>
      </c>
      <c r="D5" t="s">
        <v>11</v>
      </c>
      <c r="E5">
        <v>12330</v>
      </c>
      <c r="F5">
        <v>11470</v>
      </c>
      <c r="G5">
        <v>12050</v>
      </c>
      <c r="H5" s="13">
        <v>11950</v>
      </c>
      <c r="I5" s="4">
        <v>438.63424398922615</v>
      </c>
      <c r="J5" s="23">
        <f t="shared" ref="J5:J9" si="0">H5/1000</f>
        <v>11.95</v>
      </c>
      <c r="K5">
        <v>200</v>
      </c>
      <c r="L5">
        <v>3</v>
      </c>
      <c r="M5" s="23">
        <f t="shared" ref="M5:M9" si="1">($M$13*$M$14)/J5</f>
        <v>543.9330543933055</v>
      </c>
      <c r="N5">
        <f t="shared" ref="N5:N9" si="2">M$14/100</f>
        <v>6.5</v>
      </c>
      <c r="O5" s="23">
        <f t="shared" ref="O5:O9" si="3">$M$14-N5-M5</f>
        <v>99.566945606694503</v>
      </c>
    </row>
    <row r="6" spans="2:15" x14ac:dyDescent="0.2">
      <c r="B6" s="52"/>
      <c r="C6" t="s">
        <v>30</v>
      </c>
      <c r="D6" t="s">
        <v>13</v>
      </c>
      <c r="E6">
        <v>13200</v>
      </c>
      <c r="F6">
        <v>10840</v>
      </c>
      <c r="G6">
        <v>12300</v>
      </c>
      <c r="H6" s="13">
        <v>12113.333333333334</v>
      </c>
      <c r="I6" s="4">
        <v>1191.0219701304143</v>
      </c>
      <c r="J6" s="23">
        <f t="shared" si="0"/>
        <v>12.113333333333333</v>
      </c>
      <c r="K6">
        <v>200</v>
      </c>
      <c r="L6">
        <v>3</v>
      </c>
      <c r="M6" s="23">
        <f t="shared" si="1"/>
        <v>536.59878921298844</v>
      </c>
      <c r="N6">
        <f t="shared" si="2"/>
        <v>6.5</v>
      </c>
      <c r="O6" s="23">
        <f t="shared" si="3"/>
        <v>106.90121078701156</v>
      </c>
    </row>
    <row r="7" spans="2:15" x14ac:dyDescent="0.2">
      <c r="B7" s="52"/>
      <c r="C7" t="s">
        <v>31</v>
      </c>
      <c r="D7" t="s">
        <v>15</v>
      </c>
      <c r="E7">
        <v>30690</v>
      </c>
      <c r="F7">
        <v>30600</v>
      </c>
      <c r="G7">
        <v>31680</v>
      </c>
      <c r="H7" s="13">
        <v>30990</v>
      </c>
      <c r="I7" s="4">
        <v>599.24953066314538</v>
      </c>
      <c r="J7" s="23">
        <f t="shared" si="0"/>
        <v>30.99</v>
      </c>
      <c r="K7">
        <v>200</v>
      </c>
      <c r="L7">
        <v>3</v>
      </c>
      <c r="M7" s="23">
        <f t="shared" si="1"/>
        <v>209.74507905776059</v>
      </c>
      <c r="N7">
        <f t="shared" si="2"/>
        <v>6.5</v>
      </c>
      <c r="O7" s="23">
        <f t="shared" si="3"/>
        <v>433.75492094223944</v>
      </c>
    </row>
    <row r="8" spans="2:15" x14ac:dyDescent="0.2">
      <c r="B8" s="52"/>
      <c r="C8" t="s">
        <v>32</v>
      </c>
      <c r="D8" t="s">
        <v>17</v>
      </c>
      <c r="E8">
        <v>15940</v>
      </c>
      <c r="F8">
        <v>17120</v>
      </c>
      <c r="G8">
        <v>16430</v>
      </c>
      <c r="H8" s="13">
        <v>16496.666666666668</v>
      </c>
      <c r="I8" s="4">
        <v>592.81812837777943</v>
      </c>
      <c r="J8" s="23">
        <f t="shared" si="0"/>
        <v>16.496666666666666</v>
      </c>
      <c r="K8">
        <v>200</v>
      </c>
      <c r="L8">
        <v>3</v>
      </c>
      <c r="M8" s="23">
        <f t="shared" si="1"/>
        <v>394.01899373610831</v>
      </c>
      <c r="N8">
        <f t="shared" si="2"/>
        <v>6.5</v>
      </c>
      <c r="O8" s="23">
        <f t="shared" si="3"/>
        <v>249.48100626389169</v>
      </c>
    </row>
    <row r="9" spans="2:15" x14ac:dyDescent="0.2">
      <c r="B9" s="53"/>
      <c r="C9" s="5" t="s">
        <v>33</v>
      </c>
      <c r="D9" s="5" t="s">
        <v>19</v>
      </c>
      <c r="E9" s="5">
        <v>12980</v>
      </c>
      <c r="F9" s="5">
        <v>13130</v>
      </c>
      <c r="G9" s="5">
        <v>16150</v>
      </c>
      <c r="H9" s="14">
        <v>14086.666666666666</v>
      </c>
      <c r="I9" s="7">
        <v>1788.4723462590393</v>
      </c>
      <c r="J9" s="23">
        <f t="shared" si="0"/>
        <v>14.086666666666666</v>
      </c>
      <c r="K9">
        <v>200</v>
      </c>
      <c r="L9">
        <v>3</v>
      </c>
      <c r="M9" s="23">
        <f t="shared" si="1"/>
        <v>461.42924751538101</v>
      </c>
      <c r="N9">
        <f t="shared" si="2"/>
        <v>6.5</v>
      </c>
      <c r="O9" s="23">
        <f t="shared" si="3"/>
        <v>182.07075248461899</v>
      </c>
    </row>
    <row r="11" spans="2:15" x14ac:dyDescent="0.2">
      <c r="L11" s="25" t="s">
        <v>48</v>
      </c>
    </row>
    <row r="12" spans="2:15" x14ac:dyDescent="0.2">
      <c r="L12" s="27" t="s">
        <v>49</v>
      </c>
    </row>
    <row r="13" spans="2:15" x14ac:dyDescent="0.2">
      <c r="L13" s="24" t="s">
        <v>50</v>
      </c>
      <c r="M13">
        <f>M15/100</f>
        <v>10</v>
      </c>
    </row>
    <row r="14" spans="2:15" x14ac:dyDescent="0.2">
      <c r="L14" s="24" t="s">
        <v>51</v>
      </c>
      <c r="M14">
        <v>650</v>
      </c>
    </row>
    <row r="15" spans="2:15" x14ac:dyDescent="0.2">
      <c r="L15" s="24" t="s">
        <v>52</v>
      </c>
      <c r="M15">
        <v>1000</v>
      </c>
    </row>
    <row r="16" spans="2:15" x14ac:dyDescent="0.2">
      <c r="B16" t="s">
        <v>27</v>
      </c>
    </row>
    <row r="17" spans="2:14" x14ac:dyDescent="0.2">
      <c r="C17" s="29" t="s">
        <v>56</v>
      </c>
      <c r="D17" s="29" t="s">
        <v>57</v>
      </c>
      <c r="E17" s="29" t="s">
        <v>58</v>
      </c>
      <c r="F17" s="29" t="s">
        <v>59</v>
      </c>
      <c r="G17" s="24" t="s">
        <v>61</v>
      </c>
      <c r="H17" t="s">
        <v>62</v>
      </c>
    </row>
    <row r="18" spans="2:14" x14ac:dyDescent="0.2">
      <c r="C18" s="30" t="s">
        <v>34</v>
      </c>
      <c r="D18" s="31">
        <f t="shared" ref="D18:F23" si="4">M4</f>
        <v>376.22998263553927</v>
      </c>
      <c r="E18" s="31">
        <f t="shared" si="4"/>
        <v>6.5</v>
      </c>
      <c r="F18" s="31">
        <f t="shared" si="4"/>
        <v>267.27001736446073</v>
      </c>
    </row>
    <row r="19" spans="2:14" x14ac:dyDescent="0.2">
      <c r="C19" s="30" t="s">
        <v>36</v>
      </c>
      <c r="D19" s="31">
        <f t="shared" si="4"/>
        <v>543.9330543933055</v>
      </c>
      <c r="E19" s="31">
        <f t="shared" si="4"/>
        <v>6.5</v>
      </c>
      <c r="F19" s="31">
        <f t="shared" si="4"/>
        <v>99.566945606694503</v>
      </c>
      <c r="G19">
        <v>1</v>
      </c>
      <c r="H19" t="s">
        <v>67</v>
      </c>
    </row>
    <row r="20" spans="2:14" x14ac:dyDescent="0.2">
      <c r="C20" s="30" t="s">
        <v>38</v>
      </c>
      <c r="D20" s="31">
        <f t="shared" si="4"/>
        <v>536.59878921298844</v>
      </c>
      <c r="E20" s="31">
        <f t="shared" si="4"/>
        <v>6.5</v>
      </c>
      <c r="F20" s="31">
        <f t="shared" si="4"/>
        <v>106.90121078701156</v>
      </c>
      <c r="G20">
        <v>2</v>
      </c>
      <c r="H20" t="s">
        <v>63</v>
      </c>
    </row>
    <row r="21" spans="2:14" x14ac:dyDescent="0.2">
      <c r="C21" s="30" t="s">
        <v>40</v>
      </c>
      <c r="D21" s="31">
        <f t="shared" si="4"/>
        <v>209.74507905776059</v>
      </c>
      <c r="E21" s="31">
        <f t="shared" si="4"/>
        <v>6.5</v>
      </c>
      <c r="F21" s="31">
        <f t="shared" si="4"/>
        <v>433.75492094223944</v>
      </c>
      <c r="G21" s="24">
        <v>3</v>
      </c>
      <c r="H21" s="54" t="s">
        <v>64</v>
      </c>
      <c r="I21" s="54"/>
      <c r="J21" s="54"/>
      <c r="K21" s="54"/>
      <c r="L21" s="54"/>
      <c r="M21" s="54"/>
    </row>
    <row r="22" spans="2:14" x14ac:dyDescent="0.2">
      <c r="C22" s="30" t="s">
        <v>42</v>
      </c>
      <c r="D22" s="31">
        <f t="shared" si="4"/>
        <v>394.01899373610831</v>
      </c>
      <c r="E22" s="31">
        <f t="shared" si="4"/>
        <v>6.5</v>
      </c>
      <c r="F22" s="31">
        <f t="shared" si="4"/>
        <v>249.48100626389169</v>
      </c>
      <c r="G22">
        <v>4</v>
      </c>
      <c r="H22" t="s">
        <v>65</v>
      </c>
    </row>
    <row r="23" spans="2:14" x14ac:dyDescent="0.2">
      <c r="C23" s="30" t="s">
        <v>43</v>
      </c>
      <c r="D23" s="31">
        <f t="shared" si="4"/>
        <v>461.42924751538101</v>
      </c>
      <c r="E23" s="31">
        <f t="shared" si="4"/>
        <v>6.5</v>
      </c>
      <c r="F23" s="31">
        <f t="shared" si="4"/>
        <v>182.07075248461899</v>
      </c>
      <c r="G23">
        <v>5</v>
      </c>
      <c r="H23" t="s">
        <v>66</v>
      </c>
    </row>
    <row r="27" spans="2:14" x14ac:dyDescent="0.2">
      <c r="B27" t="s">
        <v>60</v>
      </c>
    </row>
    <row r="29" spans="2:14" x14ac:dyDescent="0.2">
      <c r="B29" s="15"/>
      <c r="C29" s="15">
        <v>1</v>
      </c>
      <c r="D29" s="15">
        <v>2</v>
      </c>
      <c r="E29" s="15">
        <v>3</v>
      </c>
      <c r="F29" s="15">
        <v>4</v>
      </c>
      <c r="G29" s="15">
        <v>5</v>
      </c>
      <c r="H29" s="15">
        <v>6</v>
      </c>
      <c r="I29" s="15">
        <v>7</v>
      </c>
      <c r="J29" s="15">
        <v>8</v>
      </c>
      <c r="K29" s="15">
        <v>9</v>
      </c>
      <c r="L29" s="15">
        <v>10</v>
      </c>
      <c r="M29" s="15">
        <v>11</v>
      </c>
      <c r="N29" s="15">
        <v>12</v>
      </c>
    </row>
    <row r="30" spans="2:14" x14ac:dyDescent="0.2">
      <c r="B30" s="15" t="s">
        <v>34</v>
      </c>
      <c r="C30" s="16" t="s">
        <v>35</v>
      </c>
      <c r="D30" s="17"/>
      <c r="E30" s="17"/>
      <c r="F30" s="17"/>
      <c r="G30" s="17"/>
      <c r="H30" s="17"/>
      <c r="I30" s="17"/>
      <c r="J30" s="17"/>
      <c r="K30" s="17"/>
      <c r="L30" s="15"/>
      <c r="M30" s="15"/>
      <c r="N30" s="15"/>
    </row>
    <row r="31" spans="2:14" x14ac:dyDescent="0.2">
      <c r="B31" s="15" t="s">
        <v>36</v>
      </c>
      <c r="C31" s="18" t="s">
        <v>37</v>
      </c>
      <c r="D31" s="19"/>
      <c r="E31" s="19"/>
      <c r="F31" s="20"/>
      <c r="G31" s="20"/>
      <c r="H31" s="20"/>
      <c r="I31" s="21"/>
      <c r="J31" s="21"/>
      <c r="K31" s="21"/>
      <c r="L31" s="15"/>
      <c r="M31" s="15"/>
      <c r="N31" s="15"/>
    </row>
    <row r="32" spans="2:14" x14ac:dyDescent="0.2">
      <c r="B32" s="15" t="s">
        <v>38</v>
      </c>
      <c r="C32" s="18" t="s">
        <v>39</v>
      </c>
      <c r="D32" s="19"/>
      <c r="E32" s="19"/>
      <c r="F32" s="20"/>
      <c r="G32" s="20"/>
      <c r="H32" s="20"/>
      <c r="I32" s="21"/>
      <c r="J32" s="21"/>
      <c r="K32" s="21" t="s">
        <v>38</v>
      </c>
      <c r="L32" s="15"/>
      <c r="M32" s="15"/>
      <c r="N32" s="15"/>
    </row>
    <row r="33" spans="2:14" x14ac:dyDescent="0.2">
      <c r="B33" s="15" t="s">
        <v>40</v>
      </c>
      <c r="C33" s="18" t="s">
        <v>41</v>
      </c>
      <c r="D33" s="19"/>
      <c r="E33" s="19" t="s">
        <v>34</v>
      </c>
      <c r="F33" s="20"/>
      <c r="G33" s="20"/>
      <c r="H33" s="20" t="s">
        <v>36</v>
      </c>
      <c r="I33" s="21"/>
      <c r="J33" s="21"/>
      <c r="K33" s="19" t="s">
        <v>38</v>
      </c>
      <c r="L33" s="15"/>
      <c r="M33" s="15"/>
      <c r="N33" s="15"/>
    </row>
    <row r="34" spans="2:14" x14ac:dyDescent="0.2">
      <c r="B34" s="15" t="s">
        <v>42</v>
      </c>
      <c r="C34" s="20" t="s">
        <v>37</v>
      </c>
      <c r="D34" s="20"/>
      <c r="E34" s="20"/>
      <c r="F34" s="21"/>
      <c r="G34" s="21"/>
      <c r="H34" s="21"/>
      <c r="I34" s="20"/>
      <c r="J34" s="20"/>
      <c r="K34" s="20"/>
      <c r="L34" s="22"/>
      <c r="M34" s="22"/>
      <c r="N34" s="22"/>
    </row>
    <row r="35" spans="2:14" x14ac:dyDescent="0.2">
      <c r="B35" s="15" t="s">
        <v>43</v>
      </c>
      <c r="C35" s="20" t="s">
        <v>39</v>
      </c>
      <c r="D35" s="20"/>
      <c r="E35" s="20"/>
      <c r="F35" s="21"/>
      <c r="G35" s="21"/>
      <c r="H35" s="21"/>
      <c r="I35" s="20"/>
      <c r="J35" s="20"/>
      <c r="K35" s="20"/>
      <c r="L35" s="22"/>
      <c r="M35" s="22"/>
      <c r="N35" s="22"/>
    </row>
    <row r="36" spans="2:14" x14ac:dyDescent="0.2">
      <c r="B36" s="15" t="s">
        <v>44</v>
      </c>
      <c r="C36" s="20" t="s">
        <v>41</v>
      </c>
      <c r="D36" s="20"/>
      <c r="E36" s="20" t="s">
        <v>40</v>
      </c>
      <c r="F36" s="21"/>
      <c r="G36" s="21"/>
      <c r="H36" s="19" t="s">
        <v>42</v>
      </c>
      <c r="I36" s="20"/>
      <c r="J36" s="20"/>
      <c r="K36" s="20" t="s">
        <v>43</v>
      </c>
      <c r="L36" s="22"/>
      <c r="M36" s="22"/>
      <c r="N36" s="22"/>
    </row>
  </sheetData>
  <mergeCells count="2">
    <mergeCell ref="B4:B9"/>
    <mergeCell ref="H21:M21"/>
  </mergeCells>
  <pageMargins left="0.7" right="0.7" top="0.75" bottom="0.75" header="0.3" footer="0.3"/>
  <pageSetup scale="47" orientation="landscape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A1AEE-71E1-A840-B792-03E249328A8F}">
  <dimension ref="A2:AA56"/>
  <sheetViews>
    <sheetView tabSelected="1" workbookViewId="0">
      <selection activeCell="D12" sqref="D12"/>
    </sheetView>
  </sheetViews>
  <sheetFormatPr baseColWidth="10" defaultRowHeight="16" x14ac:dyDescent="0.2"/>
  <cols>
    <col min="1" max="1" width="16.5" customWidth="1"/>
    <col min="2" max="2" width="12" bestFit="1" customWidth="1"/>
    <col min="3" max="3" width="12.6640625" bestFit="1" customWidth="1"/>
    <col min="4" max="5" width="18.5" bestFit="1" customWidth="1"/>
    <col min="6" max="6" width="12.6640625" bestFit="1" customWidth="1"/>
    <col min="7" max="8" width="18.5" bestFit="1" customWidth="1"/>
    <col min="9" max="9" width="18.5" customWidth="1"/>
    <col min="11" max="11" width="12.5" bestFit="1" customWidth="1"/>
    <col min="12" max="12" width="13" bestFit="1" customWidth="1"/>
    <col min="13" max="14" width="18.83203125" bestFit="1" customWidth="1"/>
    <col min="15" max="15" width="12.6640625" bestFit="1" customWidth="1"/>
    <col min="16" max="17" width="18.5" bestFit="1" customWidth="1"/>
  </cols>
  <sheetData>
    <row r="2" spans="1:17" x14ac:dyDescent="0.2">
      <c r="B2" t="s">
        <v>85</v>
      </c>
    </row>
    <row r="4" spans="1:17" x14ac:dyDescent="0.2">
      <c r="B4" s="32" t="s">
        <v>68</v>
      </c>
      <c r="C4" s="32" t="s">
        <v>69</v>
      </c>
      <c r="D4" s="32" t="s">
        <v>70</v>
      </c>
      <c r="E4" s="32" t="s">
        <v>71</v>
      </c>
      <c r="F4" s="33" t="s">
        <v>15</v>
      </c>
      <c r="G4" s="32" t="s">
        <v>17</v>
      </c>
      <c r="H4" s="32" t="s">
        <v>19</v>
      </c>
      <c r="I4" s="32"/>
      <c r="J4" s="29"/>
      <c r="K4" s="34" t="s">
        <v>68</v>
      </c>
      <c r="L4" s="34" t="s">
        <v>69</v>
      </c>
      <c r="M4" s="34" t="s">
        <v>70</v>
      </c>
      <c r="N4" s="34" t="s">
        <v>71</v>
      </c>
      <c r="O4" s="34" t="s">
        <v>72</v>
      </c>
      <c r="P4" s="34" t="s">
        <v>73</v>
      </c>
      <c r="Q4" s="34" t="s">
        <v>74</v>
      </c>
    </row>
    <row r="5" spans="1:17" ht="22" x14ac:dyDescent="0.25">
      <c r="B5" s="49">
        <v>117</v>
      </c>
      <c r="C5" s="49">
        <v>76476</v>
      </c>
      <c r="D5" s="49">
        <v>80913</v>
      </c>
      <c r="E5" s="49">
        <v>84293</v>
      </c>
      <c r="F5" s="49">
        <v>102462</v>
      </c>
      <c r="G5" s="49">
        <v>50249</v>
      </c>
      <c r="H5" s="49">
        <v>46329</v>
      </c>
      <c r="I5" s="35"/>
      <c r="J5" s="29" t="s">
        <v>75</v>
      </c>
      <c r="K5" s="36">
        <f>B15</f>
        <v>1.3115709705625183E-3</v>
      </c>
      <c r="L5" s="36">
        <f t="shared" ref="L5:Q5" si="0">C15</f>
        <v>0.71775721364033818</v>
      </c>
      <c r="M5" s="36">
        <f t="shared" si="0"/>
        <v>0.80675395688923246</v>
      </c>
      <c r="N5" s="36">
        <f t="shared" si="0"/>
        <v>0.80035292030463934</v>
      </c>
      <c r="O5" s="36">
        <f t="shared" si="0"/>
        <v>1</v>
      </c>
      <c r="P5" s="36">
        <f t="shared" si="0"/>
        <v>0.49827024698085232</v>
      </c>
      <c r="Q5" s="36">
        <f t="shared" si="0"/>
        <v>0.4768035684868146</v>
      </c>
    </row>
    <row r="6" spans="1:17" ht="22" x14ac:dyDescent="0.25">
      <c r="B6" s="49">
        <v>147</v>
      </c>
      <c r="C6" s="49">
        <v>74565</v>
      </c>
      <c r="D6" s="49">
        <v>88856</v>
      </c>
      <c r="E6" s="49">
        <v>84129</v>
      </c>
      <c r="F6" s="49">
        <v>104523</v>
      </c>
      <c r="G6" s="49">
        <v>51939</v>
      </c>
      <c r="H6" s="49">
        <v>52741</v>
      </c>
      <c r="I6" s="35"/>
      <c r="J6" s="29" t="s">
        <v>76</v>
      </c>
      <c r="K6" s="37">
        <f>B33</f>
        <v>1.1606884384507403E-3</v>
      </c>
      <c r="L6" s="37">
        <f t="shared" ref="L6:Q6" si="1">C33</f>
        <v>1.1596424533403247</v>
      </c>
      <c r="M6" s="37">
        <f t="shared" si="1"/>
        <v>0.38297597784587151</v>
      </c>
      <c r="N6" s="37">
        <f t="shared" si="1"/>
        <v>0.35558236518262409</v>
      </c>
      <c r="O6" s="37">
        <f t="shared" si="1"/>
        <v>1</v>
      </c>
      <c r="P6" s="37">
        <f t="shared" si="1"/>
        <v>0.18084208628967507</v>
      </c>
      <c r="Q6" s="37">
        <f t="shared" si="1"/>
        <v>0.19323004571746932</v>
      </c>
    </row>
    <row r="7" spans="1:17" ht="22" x14ac:dyDescent="0.25">
      <c r="B7" s="49">
        <v>129</v>
      </c>
      <c r="C7" s="35"/>
      <c r="D7" s="35"/>
      <c r="E7" s="35"/>
      <c r="F7" s="49">
        <v>108667</v>
      </c>
      <c r="G7" s="49">
        <v>55092</v>
      </c>
      <c r="H7" s="49">
        <v>51434</v>
      </c>
      <c r="I7" s="35"/>
      <c r="J7" s="29" t="s">
        <v>77</v>
      </c>
      <c r="K7" s="36">
        <f>B53</f>
        <v>1.8712404041879272E-3</v>
      </c>
      <c r="L7" s="36">
        <f>C53</f>
        <v>1.3894964081312242</v>
      </c>
      <c r="M7" s="36">
        <f>D53</f>
        <v>0.59009794346115585</v>
      </c>
      <c r="N7" s="36">
        <f>E53</f>
        <v>0.62383047474738251</v>
      </c>
      <c r="O7" s="36">
        <f>F53</f>
        <v>1</v>
      </c>
      <c r="P7" s="36">
        <f t="shared" ref="P7:Q7" si="2">G53</f>
        <v>0.4968736593247105</v>
      </c>
      <c r="Q7" s="36">
        <f t="shared" si="2"/>
        <v>0.56853303880313644</v>
      </c>
    </row>
    <row r="8" spans="1:17" ht="22" x14ac:dyDescent="0.25">
      <c r="B8" s="49">
        <v>181</v>
      </c>
      <c r="C8" s="35"/>
      <c r="D8" s="35"/>
      <c r="E8" s="35"/>
      <c r="F8" s="35"/>
      <c r="G8" s="35"/>
      <c r="H8" s="35"/>
      <c r="I8" s="35"/>
      <c r="J8" s="38" t="s">
        <v>78</v>
      </c>
      <c r="K8" s="39">
        <f>AVERAGE(K5:K7)</f>
        <v>1.447833271067062E-3</v>
      </c>
      <c r="L8" s="39">
        <f t="shared" ref="L8:Q8" si="3">AVERAGE(L5:L7)</f>
        <v>1.0889653583706289</v>
      </c>
      <c r="M8" s="39">
        <f t="shared" si="3"/>
        <v>0.59327595939875322</v>
      </c>
      <c r="N8" s="39">
        <f t="shared" si="3"/>
        <v>0.59325525341154872</v>
      </c>
      <c r="O8" s="39">
        <f t="shared" si="3"/>
        <v>1</v>
      </c>
      <c r="P8" s="39">
        <f t="shared" si="3"/>
        <v>0.39199533086507926</v>
      </c>
      <c r="Q8" s="39">
        <f t="shared" si="3"/>
        <v>0.41285555100247345</v>
      </c>
    </row>
    <row r="9" spans="1:17" ht="22" x14ac:dyDescent="0.25">
      <c r="B9" s="49">
        <v>147</v>
      </c>
      <c r="C9" s="35"/>
      <c r="D9" s="35"/>
      <c r="E9" s="35"/>
      <c r="F9" s="35"/>
      <c r="G9" s="35"/>
      <c r="H9" s="35"/>
      <c r="I9" s="35"/>
      <c r="J9" s="38" t="s">
        <v>6</v>
      </c>
      <c r="K9" s="40">
        <f>STDEV(K5:K7)</f>
        <v>3.7436156975220893E-4</v>
      </c>
      <c r="L9" s="40">
        <f t="shared" ref="L9:Q9" si="4">STDEV(L5:L7)</f>
        <v>0.34140126708732704</v>
      </c>
      <c r="M9" s="40">
        <f t="shared" si="4"/>
        <v>0.21190686331380001</v>
      </c>
      <c r="N9" s="40">
        <f t="shared" si="4"/>
        <v>0.22395612247868499</v>
      </c>
      <c r="O9" s="40">
        <f t="shared" si="4"/>
        <v>0</v>
      </c>
      <c r="P9" s="40">
        <f t="shared" si="4"/>
        <v>0.18286540715868241</v>
      </c>
      <c r="Q9" s="40">
        <f t="shared" si="4"/>
        <v>0.19565299859674581</v>
      </c>
    </row>
    <row r="10" spans="1:17" ht="22" x14ac:dyDescent="0.25">
      <c r="B10" s="49">
        <v>149</v>
      </c>
      <c r="C10" s="35"/>
      <c r="D10" s="35"/>
      <c r="E10" s="35"/>
      <c r="F10" s="35"/>
      <c r="G10" s="35"/>
      <c r="H10" s="35"/>
      <c r="I10" s="35"/>
    </row>
    <row r="11" spans="1:17" ht="22" x14ac:dyDescent="0.25">
      <c r="B11" s="49">
        <v>130</v>
      </c>
      <c r="C11" s="35"/>
      <c r="D11" s="35"/>
      <c r="E11" s="35"/>
      <c r="F11" s="35"/>
      <c r="G11" s="35"/>
      <c r="H11" s="35"/>
      <c r="I11" s="35"/>
    </row>
    <row r="12" spans="1:17" ht="22" x14ac:dyDescent="0.25">
      <c r="B12" s="49">
        <v>124</v>
      </c>
      <c r="C12" s="35"/>
      <c r="D12" s="35"/>
      <c r="E12" s="35"/>
      <c r="F12" s="35"/>
      <c r="G12" s="35"/>
      <c r="H12" s="35"/>
      <c r="I12" s="35"/>
    </row>
    <row r="13" spans="1:17" ht="22" x14ac:dyDescent="0.25">
      <c r="B13" s="49">
        <v>118</v>
      </c>
      <c r="C13" s="35"/>
      <c r="D13" s="35"/>
      <c r="E13" s="35"/>
      <c r="F13" s="35"/>
      <c r="G13" s="35"/>
      <c r="H13" s="35"/>
      <c r="I13" s="35"/>
      <c r="J13" s="49"/>
      <c r="K13" s="49"/>
      <c r="L13" s="49"/>
    </row>
    <row r="14" spans="1:17" x14ac:dyDescent="0.2">
      <c r="A14" s="41" t="s">
        <v>79</v>
      </c>
      <c r="B14" s="42">
        <f>AVERAGE(B5:B13)</f>
        <v>138</v>
      </c>
      <c r="C14" s="42">
        <f t="shared" ref="C14:H14" si="5">AVERAGE(C5:C13)</f>
        <v>75520.5</v>
      </c>
      <c r="D14" s="42">
        <f t="shared" si="5"/>
        <v>84884.5</v>
      </c>
      <c r="E14" s="42">
        <f t="shared" si="5"/>
        <v>84211</v>
      </c>
      <c r="F14" s="42">
        <f>AVERAGE(F5:F13)</f>
        <v>105217.33333333333</v>
      </c>
      <c r="G14" s="42">
        <f t="shared" si="5"/>
        <v>52426.666666666664</v>
      </c>
      <c r="H14" s="42">
        <f t="shared" si="5"/>
        <v>50168</v>
      </c>
      <c r="I14" s="42"/>
    </row>
    <row r="15" spans="1:17" ht="34" x14ac:dyDescent="0.2">
      <c r="A15" s="43" t="s">
        <v>80</v>
      </c>
      <c r="B15" s="44">
        <f t="shared" ref="B15:F15" si="6">B14/$F14</f>
        <v>1.3115709705625183E-3</v>
      </c>
      <c r="C15" s="44">
        <f t="shared" si="6"/>
        <v>0.71775721364033818</v>
      </c>
      <c r="D15" s="44">
        <f t="shared" si="6"/>
        <v>0.80675395688923246</v>
      </c>
      <c r="E15" s="44">
        <f t="shared" si="6"/>
        <v>0.80035292030463934</v>
      </c>
      <c r="F15" s="44">
        <f t="shared" si="6"/>
        <v>1</v>
      </c>
      <c r="G15" s="44">
        <f>G14/$F14</f>
        <v>0.49827024698085232</v>
      </c>
      <c r="H15" s="44">
        <f>H14/$F14</f>
        <v>0.4768035684868146</v>
      </c>
      <c r="I15" s="44"/>
    </row>
    <row r="16" spans="1:17" x14ac:dyDescent="0.2">
      <c r="A16" s="45"/>
      <c r="B16" s="44"/>
      <c r="C16" s="44"/>
      <c r="D16" s="44"/>
      <c r="E16" s="44"/>
      <c r="F16" s="44"/>
      <c r="G16" s="44"/>
      <c r="H16" s="44"/>
      <c r="I16" s="44"/>
    </row>
    <row r="17" spans="1:27" ht="22" x14ac:dyDescent="0.25">
      <c r="A17" s="43" t="s">
        <v>81</v>
      </c>
      <c r="B17" s="46">
        <f t="shared" ref="B17:D17" si="7">($F14-B14)/$F14</f>
        <v>0.99868842902943744</v>
      </c>
      <c r="C17" s="46">
        <f t="shared" si="7"/>
        <v>0.28224278635966188</v>
      </c>
      <c r="D17" s="46">
        <f t="shared" si="7"/>
        <v>0.19324604311076751</v>
      </c>
      <c r="E17" s="46">
        <f>($F14-E14)/$F14</f>
        <v>0.19964707969536066</v>
      </c>
      <c r="F17" s="46">
        <f t="shared" ref="F17:H17" si="8">($F14-F14)/$F14</f>
        <v>0</v>
      </c>
      <c r="G17" s="46">
        <f t="shared" si="8"/>
        <v>0.50172975301914768</v>
      </c>
      <c r="H17" s="46">
        <f t="shared" si="8"/>
        <v>0.5231964315131854</v>
      </c>
      <c r="I17" s="44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</row>
    <row r="18" spans="1:27" x14ac:dyDescent="0.2">
      <c r="A18" t="s">
        <v>82</v>
      </c>
      <c r="G18" s="46">
        <f>(G14-F14)/F14</f>
        <v>-0.50172975301914768</v>
      </c>
      <c r="H18" s="46">
        <f>(H14-F14)/F14</f>
        <v>-0.5231964315131854</v>
      </c>
    </row>
    <row r="20" spans="1:27" x14ac:dyDescent="0.2">
      <c r="B20" t="s">
        <v>83</v>
      </c>
    </row>
    <row r="22" spans="1:27" x14ac:dyDescent="0.2">
      <c r="B22" s="32" t="s">
        <v>68</v>
      </c>
      <c r="C22" s="32" t="s">
        <v>69</v>
      </c>
      <c r="D22" s="32" t="s">
        <v>70</v>
      </c>
      <c r="E22" s="32" t="s">
        <v>71</v>
      </c>
      <c r="F22" s="33" t="s">
        <v>15</v>
      </c>
      <c r="G22" s="32" t="s">
        <v>17</v>
      </c>
      <c r="H22" s="32" t="s">
        <v>19</v>
      </c>
      <c r="I22" s="32"/>
    </row>
    <row r="23" spans="1:27" ht="22" x14ac:dyDescent="0.25">
      <c r="B23" s="49">
        <v>100</v>
      </c>
      <c r="C23" s="49">
        <v>78018</v>
      </c>
      <c r="D23" s="49">
        <v>31336</v>
      </c>
      <c r="E23" s="49">
        <v>29358</v>
      </c>
      <c r="F23" s="49">
        <v>73803</v>
      </c>
      <c r="G23" s="49">
        <v>18081</v>
      </c>
      <c r="H23" s="49">
        <v>15723</v>
      </c>
      <c r="I23" s="35"/>
    </row>
    <row r="24" spans="1:27" ht="22" x14ac:dyDescent="0.25">
      <c r="B24" s="49">
        <v>113</v>
      </c>
      <c r="C24" s="49">
        <v>102586</v>
      </c>
      <c r="D24" s="49">
        <v>30989</v>
      </c>
      <c r="E24" s="49">
        <v>28509</v>
      </c>
      <c r="F24" s="49">
        <v>84126</v>
      </c>
      <c r="G24" s="49">
        <v>11349</v>
      </c>
      <c r="H24" s="35"/>
      <c r="I24" s="35"/>
      <c r="J24" s="49"/>
      <c r="K24" s="49"/>
      <c r="L24" s="49"/>
      <c r="M24" s="49"/>
      <c r="N24" s="49"/>
      <c r="O24" s="49"/>
      <c r="P24" s="49"/>
      <c r="Q24" s="49"/>
      <c r="R24" s="49"/>
    </row>
    <row r="25" spans="1:27" ht="22" x14ac:dyDescent="0.25">
      <c r="B25" s="49">
        <v>98</v>
      </c>
      <c r="C25" s="49">
        <v>102474</v>
      </c>
      <c r="D25" s="35"/>
      <c r="E25" s="35"/>
      <c r="F25" s="49">
        <v>86179</v>
      </c>
      <c r="G25" s="35"/>
      <c r="H25" s="35"/>
      <c r="I25" s="35"/>
      <c r="J25" s="49"/>
      <c r="K25" s="49"/>
      <c r="L25" s="49"/>
    </row>
    <row r="26" spans="1:27" ht="22" x14ac:dyDescent="0.25">
      <c r="B26" s="49">
        <v>122</v>
      </c>
      <c r="C26" s="35"/>
      <c r="D26" s="35"/>
      <c r="E26" s="35"/>
      <c r="F26" s="35"/>
      <c r="G26" s="35"/>
      <c r="H26" s="35"/>
      <c r="I26" s="35"/>
    </row>
    <row r="27" spans="1:27" ht="22" x14ac:dyDescent="0.25">
      <c r="B27" s="49">
        <v>88</v>
      </c>
      <c r="C27" s="35"/>
      <c r="D27" s="35"/>
      <c r="E27" s="35"/>
      <c r="F27" s="35"/>
      <c r="G27" s="35"/>
      <c r="H27" s="35"/>
      <c r="I27" s="35"/>
    </row>
    <row r="28" spans="1:27" ht="22" x14ac:dyDescent="0.25">
      <c r="B28" s="49">
        <v>113</v>
      </c>
      <c r="C28" s="35"/>
      <c r="D28" s="35"/>
      <c r="E28" s="35"/>
      <c r="F28" s="35"/>
      <c r="G28" s="35"/>
      <c r="H28" s="35"/>
      <c r="I28" s="35"/>
    </row>
    <row r="29" spans="1:27" ht="22" x14ac:dyDescent="0.25">
      <c r="B29" s="49">
        <v>113</v>
      </c>
      <c r="C29" s="35"/>
      <c r="D29" s="35"/>
      <c r="E29" s="35"/>
      <c r="F29" s="35"/>
      <c r="G29" s="35"/>
      <c r="H29" s="35"/>
      <c r="I29" s="35"/>
    </row>
    <row r="30" spans="1:27" ht="22" x14ac:dyDescent="0.25">
      <c r="B30" s="49">
        <v>96</v>
      </c>
      <c r="C30" s="35"/>
      <c r="D30" s="35"/>
      <c r="E30" s="35"/>
      <c r="F30" s="35"/>
      <c r="G30" s="35"/>
      <c r="H30" s="35"/>
      <c r="I30" s="35"/>
    </row>
    <row r="31" spans="1:27" ht="22" x14ac:dyDescent="0.25">
      <c r="B31" s="49">
        <v>7</v>
      </c>
      <c r="C31" s="35"/>
      <c r="D31" s="35"/>
      <c r="E31" s="35"/>
      <c r="F31" s="35"/>
      <c r="G31" s="35"/>
      <c r="H31" s="35"/>
      <c r="I31" s="35"/>
    </row>
    <row r="32" spans="1:27" x14ac:dyDescent="0.2">
      <c r="A32" s="41" t="s">
        <v>79</v>
      </c>
      <c r="B32" s="42">
        <f>AVERAGE(B23:B31)</f>
        <v>94.444444444444443</v>
      </c>
      <c r="C32" s="42">
        <f t="shared" ref="C32:E32" si="9">AVERAGE(C23:C31)</f>
        <v>94359.333333333328</v>
      </c>
      <c r="D32" s="42">
        <f t="shared" si="9"/>
        <v>31162.5</v>
      </c>
      <c r="E32" s="42">
        <f t="shared" si="9"/>
        <v>28933.5</v>
      </c>
      <c r="F32" s="42">
        <f>AVERAGE(F23:F31)</f>
        <v>81369.333333333328</v>
      </c>
      <c r="G32" s="42">
        <f t="shared" ref="G32:H32" si="10">AVERAGE(G23:G31)</f>
        <v>14715</v>
      </c>
      <c r="H32" s="42">
        <f t="shared" si="10"/>
        <v>15723</v>
      </c>
      <c r="I32" s="42"/>
    </row>
    <row r="33" spans="1:15" ht="34" x14ac:dyDescent="0.2">
      <c r="A33" s="43" t="s">
        <v>80</v>
      </c>
      <c r="B33" s="44">
        <f t="shared" ref="B33:F33" si="11">B32/$F32</f>
        <v>1.1606884384507403E-3</v>
      </c>
      <c r="C33" s="44">
        <f t="shared" si="11"/>
        <v>1.1596424533403247</v>
      </c>
      <c r="D33" s="44">
        <f t="shared" si="11"/>
        <v>0.38297597784587151</v>
      </c>
      <c r="E33" s="44">
        <f t="shared" si="11"/>
        <v>0.35558236518262409</v>
      </c>
      <c r="F33" s="44">
        <f t="shared" si="11"/>
        <v>1</v>
      </c>
      <c r="G33" s="44">
        <f>G32/$F32</f>
        <v>0.18084208628967507</v>
      </c>
      <c r="H33" s="44">
        <f>H32/$F32</f>
        <v>0.19323004571746932</v>
      </c>
      <c r="I33" s="44"/>
    </row>
    <row r="34" spans="1:15" x14ac:dyDescent="0.2">
      <c r="A34" s="43"/>
      <c r="B34" s="47">
        <f>B32/$C32</f>
        <v>1.000901989322142E-3</v>
      </c>
      <c r="C34" s="47">
        <f>C32/$C32</f>
        <v>1</v>
      </c>
      <c r="D34" s="47">
        <f t="shared" ref="D34:H34" si="12">D32/$C32</f>
        <v>0.33025349903560153</v>
      </c>
      <c r="E34" s="47">
        <f t="shared" si="12"/>
        <v>0.30663103455584684</v>
      </c>
      <c r="F34" s="47">
        <f t="shared" si="12"/>
        <v>0.86233476285688038</v>
      </c>
      <c r="G34" s="47">
        <f t="shared" si="12"/>
        <v>0.15594641759515046</v>
      </c>
      <c r="H34" s="47">
        <f t="shared" si="12"/>
        <v>0.16662898565059808</v>
      </c>
      <c r="I34" s="44"/>
    </row>
    <row r="36" spans="1:15" x14ac:dyDescent="0.2">
      <c r="B36" t="s">
        <v>86</v>
      </c>
    </row>
    <row r="37" spans="1:15" x14ac:dyDescent="0.2">
      <c r="A37" t="s">
        <v>84</v>
      </c>
      <c r="G37" s="46">
        <f>(G32-F32)/F32</f>
        <v>-0.81915791371032498</v>
      </c>
      <c r="H37" s="46">
        <f>(H32-F32)/F32</f>
        <v>-0.80676995428253062</v>
      </c>
    </row>
    <row r="42" spans="1:15" x14ac:dyDescent="0.2">
      <c r="B42" s="32" t="s">
        <v>68</v>
      </c>
      <c r="C42" s="32" t="s">
        <v>69</v>
      </c>
      <c r="D42" s="32" t="s">
        <v>70</v>
      </c>
      <c r="E42" s="32" t="s">
        <v>71</v>
      </c>
      <c r="F42" s="50" t="s">
        <v>15</v>
      </c>
      <c r="G42" s="32" t="s">
        <v>17</v>
      </c>
      <c r="H42" s="32" t="s">
        <v>19</v>
      </c>
      <c r="I42" s="32"/>
    </row>
    <row r="43" spans="1:15" ht="22" x14ac:dyDescent="0.25">
      <c r="B43" s="49">
        <v>143</v>
      </c>
      <c r="C43" s="49">
        <v>98893</v>
      </c>
      <c r="D43" s="49">
        <v>47461</v>
      </c>
      <c r="E43" s="49">
        <v>38080</v>
      </c>
      <c r="F43" s="49">
        <v>74058</v>
      </c>
      <c r="G43" s="49">
        <v>36060</v>
      </c>
      <c r="H43" s="49">
        <v>43138</v>
      </c>
      <c r="I43" s="35"/>
    </row>
    <row r="44" spans="1:15" ht="22" x14ac:dyDescent="0.25">
      <c r="B44" s="49">
        <v>140</v>
      </c>
      <c r="C44" s="49">
        <v>95686</v>
      </c>
      <c r="D44" s="49">
        <v>40771</v>
      </c>
      <c r="E44" s="49">
        <v>50744</v>
      </c>
      <c r="F44" s="49">
        <v>71797</v>
      </c>
      <c r="G44" s="49">
        <v>34277</v>
      </c>
      <c r="H44" s="49">
        <v>38442</v>
      </c>
      <c r="I44" s="35"/>
    </row>
    <row r="45" spans="1:15" ht="22" x14ac:dyDescent="0.25">
      <c r="B45" s="49">
        <v>144</v>
      </c>
      <c r="C45" s="49">
        <v>109868</v>
      </c>
      <c r="D45" s="49">
        <v>41062</v>
      </c>
      <c r="E45" s="49">
        <v>47861</v>
      </c>
      <c r="F45" s="49">
        <v>73251</v>
      </c>
      <c r="G45" s="49">
        <v>38531</v>
      </c>
      <c r="H45" s="49">
        <v>42989</v>
      </c>
      <c r="I45" s="48"/>
    </row>
    <row r="46" spans="1:15" ht="22" x14ac:dyDescent="0.25">
      <c r="B46" s="49">
        <v>128</v>
      </c>
      <c r="C46" s="35"/>
      <c r="D46" s="35"/>
      <c r="E46" s="35"/>
      <c r="F46" s="35"/>
      <c r="G46" s="35"/>
      <c r="H46" s="35"/>
      <c r="I46" s="35"/>
    </row>
    <row r="47" spans="1:15" ht="22" x14ac:dyDescent="0.25">
      <c r="B47" s="49">
        <v>139</v>
      </c>
      <c r="C47" s="35"/>
      <c r="D47" s="35"/>
      <c r="E47" s="35"/>
      <c r="F47" s="35"/>
      <c r="G47" s="35"/>
      <c r="H47" s="35"/>
      <c r="I47" s="35"/>
      <c r="J47" s="49">
        <v>43138</v>
      </c>
      <c r="K47" s="49">
        <v>38442</v>
      </c>
      <c r="L47" s="49">
        <v>42989</v>
      </c>
    </row>
    <row r="48" spans="1:15" ht="22" x14ac:dyDescent="0.25">
      <c r="B48" s="49">
        <v>126</v>
      </c>
      <c r="C48" s="35"/>
      <c r="D48" s="35"/>
      <c r="E48" s="35"/>
      <c r="F48" s="35"/>
      <c r="G48" s="35"/>
      <c r="H48" s="35"/>
      <c r="I48" s="35"/>
      <c r="J48" s="49"/>
      <c r="K48" s="49"/>
      <c r="L48" s="49"/>
      <c r="M48" s="49"/>
      <c r="N48" s="49"/>
      <c r="O48" s="49"/>
    </row>
    <row r="49" spans="1:9" x14ac:dyDescent="0.2">
      <c r="B49" s="35"/>
      <c r="C49" s="35"/>
      <c r="D49" s="35"/>
      <c r="E49" s="35"/>
      <c r="F49" s="35"/>
      <c r="G49" s="35"/>
      <c r="H49" s="35"/>
      <c r="I49" s="35"/>
    </row>
    <row r="50" spans="1:9" x14ac:dyDescent="0.2">
      <c r="B50" s="35"/>
      <c r="C50" s="35"/>
      <c r="D50" s="35"/>
      <c r="E50" s="35"/>
      <c r="F50" s="35"/>
      <c r="G50" s="35"/>
      <c r="H50" s="35"/>
      <c r="I50" s="35"/>
    </row>
    <row r="51" spans="1:9" x14ac:dyDescent="0.2">
      <c r="B51" s="35"/>
      <c r="C51" s="35"/>
      <c r="D51" s="35"/>
      <c r="E51" s="35"/>
      <c r="F51" s="35"/>
      <c r="G51" s="35"/>
      <c r="H51" s="35"/>
      <c r="I51" s="35"/>
    </row>
    <row r="52" spans="1:9" x14ac:dyDescent="0.2">
      <c r="A52" s="41" t="s">
        <v>79</v>
      </c>
      <c r="B52" s="42">
        <f>AVERAGE(B43:B51)</f>
        <v>136.66666666666666</v>
      </c>
      <c r="C52" s="42">
        <f t="shared" ref="C52:E52" si="13">AVERAGE(C43:C51)</f>
        <v>101482.33333333333</v>
      </c>
      <c r="D52" s="42">
        <f t="shared" si="13"/>
        <v>43098</v>
      </c>
      <c r="E52" s="42">
        <f t="shared" si="13"/>
        <v>45561.666666666664</v>
      </c>
      <c r="F52" s="42">
        <f>AVERAGE(F43:F51)</f>
        <v>73035.333333333328</v>
      </c>
      <c r="G52" s="42">
        <f>AVERAGE(G43:G51)</f>
        <v>36289.333333333336</v>
      </c>
      <c r="H52" s="42">
        <f>AVERAGE(H43:H51)</f>
        <v>41523</v>
      </c>
      <c r="I52" s="42"/>
    </row>
    <row r="53" spans="1:9" ht="34" x14ac:dyDescent="0.2">
      <c r="A53" s="43" t="s">
        <v>80</v>
      </c>
      <c r="B53" s="44">
        <f t="shared" ref="B53:F53" si="14">B52/$F52</f>
        <v>1.8712404041879272E-3</v>
      </c>
      <c r="C53" s="44">
        <f t="shared" si="14"/>
        <v>1.3894964081312242</v>
      </c>
      <c r="D53" s="44">
        <f t="shared" si="14"/>
        <v>0.59009794346115585</v>
      </c>
      <c r="E53" s="44">
        <f t="shared" si="14"/>
        <v>0.62383047474738251</v>
      </c>
      <c r="F53" s="44">
        <f t="shared" si="14"/>
        <v>1</v>
      </c>
      <c r="G53" s="44">
        <f>G52/$F52</f>
        <v>0.4968736593247105</v>
      </c>
      <c r="H53" s="44">
        <f>H52/$F52</f>
        <v>0.56853303880313644</v>
      </c>
      <c r="I53" s="44"/>
    </row>
    <row r="54" spans="1:9" x14ac:dyDescent="0.2">
      <c r="B54" s="47">
        <f>B52/$C52</f>
        <v>1.3467040240173166E-3</v>
      </c>
      <c r="C54" s="47">
        <f>C52/$C52</f>
        <v>1</v>
      </c>
      <c r="D54" s="47">
        <f t="shared" ref="D54:H54" si="15">D52/$C52</f>
        <v>0.42468475629584135</v>
      </c>
      <c r="E54" s="47">
        <f t="shared" si="15"/>
        <v>0.4489615598117242</v>
      </c>
      <c r="F54" s="47">
        <f t="shared" si="15"/>
        <v>0.719685199722776</v>
      </c>
      <c r="G54" s="47">
        <f t="shared" si="15"/>
        <v>0.35759261874809084</v>
      </c>
      <c r="H54" s="47">
        <f t="shared" si="15"/>
        <v>0.40916481358003204</v>
      </c>
    </row>
    <row r="56" spans="1:9" x14ac:dyDescent="0.2">
      <c r="A56" t="s">
        <v>84</v>
      </c>
      <c r="G56" s="46">
        <f>(G52-F52)/F52</f>
        <v>-0.5031263406752895</v>
      </c>
      <c r="H56" s="46">
        <f>(H52-F52)/F52</f>
        <v>-0.43146696119686356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p24 values </vt:lpstr>
      <vt:lpstr>set 1 TZM-bl Infection</vt:lpstr>
      <vt:lpstr>set 2 TZM-bl Infection</vt:lpstr>
      <vt:lpstr>set 3 TZM-bl Infection</vt:lpstr>
      <vt:lpstr>Infectivity assay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Vaca</dc:creator>
  <cp:lastModifiedBy>Cristina Vaca</cp:lastModifiedBy>
  <cp:lastPrinted>2024-07-31T21:02:55Z</cp:lastPrinted>
  <dcterms:created xsi:type="dcterms:W3CDTF">2024-07-31T20:42:15Z</dcterms:created>
  <dcterms:modified xsi:type="dcterms:W3CDTF">2025-07-17T22:18:27Z</dcterms:modified>
</cp:coreProperties>
</file>