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3/Mouse GI carriage/"/>
    </mc:Choice>
  </mc:AlternateContent>
  <xr:revisionPtr revIDLastSave="0" documentId="13_ncr:1_{9A512E38-F338-F140-A3B7-7191065C0D0D}" xr6:coauthVersionLast="47" xr6:coauthVersionMax="47" xr10:uidLastSave="{00000000-0000-0000-0000-000000000000}"/>
  <bookViews>
    <workbookView xWindow="0" yWindow="760" windowWidth="30240" windowHeight="18880" activeTab="1" xr2:uid="{05D28018-5EC7-B748-ACA7-09DD0AD3B70C}"/>
  </bookViews>
  <sheets>
    <sheet name="dose" sheetId="4" r:id="rId1"/>
    <sheet name="feces pos ttmnt - PA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9" i="5" l="1"/>
  <c r="F48" i="5"/>
  <c r="F47" i="5"/>
  <c r="F44" i="5"/>
  <c r="F43" i="5"/>
  <c r="F42" i="5"/>
  <c r="F39" i="5"/>
  <c r="F38" i="5"/>
  <c r="F37" i="5"/>
  <c r="F34" i="5"/>
  <c r="F33" i="5"/>
  <c r="F32" i="5"/>
  <c r="F29" i="5"/>
  <c r="F28" i="5"/>
  <c r="F24" i="5"/>
  <c r="F23" i="5"/>
  <c r="F22" i="5"/>
  <c r="J47" i="5"/>
  <c r="J42" i="5"/>
  <c r="J37" i="5"/>
  <c r="J32" i="5"/>
  <c r="J27" i="5"/>
  <c r="J22" i="5"/>
  <c r="J17" i="5"/>
  <c r="F19" i="5"/>
  <c r="F18" i="5"/>
  <c r="F17" i="5"/>
  <c r="D49" i="5"/>
  <c r="G49" i="5" s="1"/>
  <c r="D48" i="5"/>
  <c r="K48" i="5" s="1"/>
  <c r="D47" i="5"/>
  <c r="G47" i="5" s="1"/>
  <c r="D44" i="5"/>
  <c r="L44" i="5" s="1"/>
  <c r="M44" i="5" s="1"/>
  <c r="D43" i="5"/>
  <c r="G43" i="5" s="1"/>
  <c r="D42" i="5"/>
  <c r="K42" i="5" s="1"/>
  <c r="L42" i="5" s="1"/>
  <c r="M42" i="5" s="1"/>
  <c r="D39" i="5"/>
  <c r="L39" i="5" s="1"/>
  <c r="M39" i="5" s="1"/>
  <c r="D38" i="5"/>
  <c r="L38" i="5" s="1"/>
  <c r="M38" i="5" s="1"/>
  <c r="D37" i="5"/>
  <c r="G37" i="5" s="1"/>
  <c r="D34" i="5"/>
  <c r="G34" i="5" s="1"/>
  <c r="D33" i="5"/>
  <c r="L33" i="5" s="1"/>
  <c r="M33" i="5" s="1"/>
  <c r="D32" i="5"/>
  <c r="G32" i="5" s="1"/>
  <c r="D29" i="5"/>
  <c r="L29" i="5" s="1"/>
  <c r="M29" i="5" s="1"/>
  <c r="D28" i="5"/>
  <c r="G28" i="5" s="1"/>
  <c r="D27" i="5"/>
  <c r="K27" i="5" s="1"/>
  <c r="L27" i="5" s="1"/>
  <c r="M27" i="5" s="1"/>
  <c r="D24" i="5"/>
  <c r="L24" i="5" s="1"/>
  <c r="M24" i="5" s="1"/>
  <c r="D23" i="5"/>
  <c r="G23" i="5" s="1"/>
  <c r="D22" i="5"/>
  <c r="K22" i="5" s="1"/>
  <c r="L22" i="5" s="1"/>
  <c r="M22" i="5" s="1"/>
  <c r="D19" i="5"/>
  <c r="L19" i="5" s="1"/>
  <c r="M19" i="5" s="1"/>
  <c r="D18" i="5"/>
  <c r="L18" i="5" s="1"/>
  <c r="M18" i="5" s="1"/>
  <c r="D17" i="5"/>
  <c r="J7" i="5"/>
  <c r="F9" i="5"/>
  <c r="F8" i="5"/>
  <c r="F7" i="5"/>
  <c r="F4" i="5"/>
  <c r="F3" i="5"/>
  <c r="D14" i="5"/>
  <c r="L14" i="5" s="1"/>
  <c r="M14" i="5" s="1"/>
  <c r="D13" i="5"/>
  <c r="G13" i="5" s="1"/>
  <c r="D12" i="5"/>
  <c r="K12" i="5" s="1"/>
  <c r="L12" i="5" s="1"/>
  <c r="M12" i="5" s="1"/>
  <c r="D9" i="5"/>
  <c r="L9" i="5" s="1"/>
  <c r="M9" i="5" s="1"/>
  <c r="D8" i="5"/>
  <c r="L8" i="5" s="1"/>
  <c r="M8" i="5" s="1"/>
  <c r="D7" i="5"/>
  <c r="J2" i="5"/>
  <c r="F2" i="5"/>
  <c r="K43" i="4"/>
  <c r="K36" i="4"/>
  <c r="K29" i="4"/>
  <c r="O6" i="4"/>
  <c r="M17" i="4"/>
  <c r="L16" i="4"/>
  <c r="L20" i="4"/>
  <c r="L19" i="4"/>
  <c r="L18" i="4"/>
  <c r="L17" i="4"/>
  <c r="K49" i="5" l="1"/>
  <c r="K47" i="5"/>
  <c r="L47" i="5" s="1"/>
  <c r="M47" i="5" s="1"/>
  <c r="G44" i="5"/>
  <c r="K37" i="5"/>
  <c r="L37" i="5" s="1"/>
  <c r="M37" i="5" s="1"/>
  <c r="K32" i="5"/>
  <c r="L32" i="5" s="1"/>
  <c r="M32" i="5" s="1"/>
  <c r="G29" i="5"/>
  <c r="G17" i="5"/>
  <c r="L48" i="5"/>
  <c r="M48" i="5" s="1"/>
  <c r="L49" i="5"/>
  <c r="M49" i="5" s="1"/>
  <c r="G48" i="5"/>
  <c r="K39" i="5"/>
  <c r="L43" i="5"/>
  <c r="M43" i="5" s="1"/>
  <c r="K34" i="5"/>
  <c r="L34" i="5"/>
  <c r="M34" i="5" s="1"/>
  <c r="G38" i="5"/>
  <c r="K43" i="5"/>
  <c r="G33" i="5"/>
  <c r="K38" i="5"/>
  <c r="K33" i="5"/>
  <c r="G42" i="5"/>
  <c r="G39" i="5"/>
  <c r="K44" i="5"/>
  <c r="K28" i="5"/>
  <c r="L28" i="5"/>
  <c r="M28" i="5" s="1"/>
  <c r="K29" i="5"/>
  <c r="G27" i="5"/>
  <c r="G19" i="5"/>
  <c r="K19" i="5"/>
  <c r="K13" i="5"/>
  <c r="L13" i="5"/>
  <c r="M13" i="5" s="1"/>
  <c r="K7" i="5"/>
  <c r="L7" i="5" s="1"/>
  <c r="M7" i="5" s="1"/>
  <c r="G14" i="5"/>
  <c r="K14" i="5"/>
  <c r="K17" i="5"/>
  <c r="L17" i="5" s="1"/>
  <c r="M17" i="5" s="1"/>
  <c r="K23" i="5"/>
  <c r="L23" i="5"/>
  <c r="M23" i="5" s="1"/>
  <c r="G22" i="5"/>
  <c r="K24" i="5"/>
  <c r="G24" i="5"/>
  <c r="G18" i="5"/>
  <c r="K18" i="5"/>
  <c r="K9" i="5"/>
  <c r="K8" i="5"/>
  <c r="G12" i="5"/>
  <c r="G8" i="5"/>
  <c r="G7" i="5"/>
  <c r="G9" i="5"/>
  <c r="M18" i="4"/>
  <c r="M16" i="4"/>
  <c r="N16" i="4" s="1"/>
  <c r="N18" i="4"/>
  <c r="L14" i="4"/>
  <c r="L15" i="4"/>
  <c r="L13" i="4"/>
  <c r="M13" i="4" s="1"/>
  <c r="L10" i="4"/>
  <c r="L11" i="4"/>
  <c r="L12" i="4"/>
  <c r="L7" i="4"/>
  <c r="L8" i="4"/>
  <c r="L6" i="4"/>
  <c r="L5" i="4"/>
  <c r="L3" i="4"/>
  <c r="L4" i="4"/>
  <c r="N13" i="4" l="1"/>
  <c r="N17" i="4"/>
  <c r="O18" i="4"/>
  <c r="M6" i="4"/>
  <c r="N6" i="4" l="1"/>
  <c r="L9" i="4"/>
  <c r="M9" i="4" s="1"/>
  <c r="M12" i="4" s="1"/>
  <c r="N9" i="4" l="1"/>
  <c r="N12" i="4" l="1"/>
  <c r="O13" i="4"/>
  <c r="L2" i="4"/>
  <c r="M2" i="4" s="1"/>
  <c r="D4" i="5"/>
  <c r="K4" i="5" s="1"/>
  <c r="D3" i="5"/>
  <c r="K3" i="5" s="1"/>
  <c r="D2" i="5"/>
  <c r="K2" i="5" s="1"/>
  <c r="L2" i="5" s="1"/>
  <c r="M2" i="5" s="1"/>
  <c r="G3" i="5" l="1"/>
  <c r="L3" i="5"/>
  <c r="N2" i="4"/>
  <c r="M5" i="4"/>
  <c r="G4" i="5"/>
  <c r="L4" i="5"/>
  <c r="M4" i="5" s="1"/>
  <c r="N5" i="4"/>
  <c r="G2" i="5"/>
  <c r="M3" i="5" l="1"/>
</calcChain>
</file>

<file path=xl/sharedStrings.xml><?xml version="1.0" encoding="utf-8"?>
<sst xmlns="http://schemas.openxmlformats.org/spreadsheetml/2006/main" count="173" uniqueCount="36">
  <si>
    <t>mean in 10 µL</t>
  </si>
  <si>
    <t>feces weights (mg)</t>
  </si>
  <si>
    <t>Log10 CFU/g of feces</t>
  </si>
  <si>
    <t>Dilution factor</t>
  </si>
  <si>
    <t>Colony Count</t>
  </si>
  <si>
    <t>Dilution Factor</t>
  </si>
  <si>
    <t>Average CFUs</t>
  </si>
  <si>
    <t>Log CFUs</t>
  </si>
  <si>
    <t>CFUs/50uL</t>
  </si>
  <si>
    <t>day 3</t>
  </si>
  <si>
    <t>OD reached</t>
  </si>
  <si>
    <t>Compet index</t>
  </si>
  <si>
    <t>1:100 BL012 gentR:WT</t>
  </si>
  <si>
    <t>BL012 gentR (VBM gent10)</t>
  </si>
  <si>
    <t>BL012 WT (VBM - VBMgent10)</t>
  </si>
  <si>
    <t>TOTAL (VBM)</t>
  </si>
  <si>
    <t>1:1,000 BL012 gentR:WT</t>
  </si>
  <si>
    <t>1:10,000 BL012 gentR:WT</t>
  </si>
  <si>
    <t>Ratio input (WT/gentR)</t>
  </si>
  <si>
    <t xml:space="preserve">1:100 BL012GentR:BL012 WT mouse 1 </t>
  </si>
  <si>
    <t>1:100 BL012GentR:BL012 WT mouse 2</t>
  </si>
  <si>
    <t>1:100 BL012GentR:BL012 WT mouse 3</t>
  </si>
  <si>
    <t>day 1</t>
  </si>
  <si>
    <t>day 2</t>
  </si>
  <si>
    <t>total number of bacteria (VBM plates)</t>
  </si>
  <si>
    <t>number of CFU BL012gentR only</t>
  </si>
  <si>
    <t>Estimate in  BL012 gentR in 10µL</t>
  </si>
  <si>
    <t>Estimate in  BL012 WT in 10µL</t>
  </si>
  <si>
    <t>Output WT/gentR</t>
  </si>
  <si>
    <t>1:1,000 BL012GentR:BL012 WT mouse 1</t>
  </si>
  <si>
    <t>1:1,000 BL012GentR:BL012 WT mouse 2</t>
  </si>
  <si>
    <t>1:10,000 BL012GentR:BL012 WT mouse 1</t>
  </si>
  <si>
    <t>1:10,000 BL012GentR:BL012 WT mouse 2</t>
  </si>
  <si>
    <t>1:10,000 BL012GentR:BL012 WT mouse 3</t>
  </si>
  <si>
    <t>1:10,000 BL012GentR:BL012 WT mouse 4</t>
  </si>
  <si>
    <t>day 1 - didn't poop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</si>
</sst>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1" fontId="0" fillId="0" borderId="0" xfId="0" applyNumberForma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/>
    </xf>
    <xf numFmtId="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/>
    <xf numFmtId="164" fontId="0" fillId="3" borderId="0" xfId="0" applyNumberFormat="1" applyFill="1"/>
    <xf numFmtId="0" fontId="5" fillId="3" borderId="0" xfId="0" applyFont="1" applyFill="1" applyAlignment="1">
      <alignment horizontal="center"/>
    </xf>
    <xf numFmtId="0" fontId="5" fillId="3" borderId="0" xfId="0" applyFont="1" applyFill="1"/>
    <xf numFmtId="0" fontId="0" fillId="0" borderId="3" xfId="0" applyBorder="1"/>
    <xf numFmtId="11" fontId="0" fillId="0" borderId="3" xfId="0" applyNumberFormat="1" applyBorder="1" applyAlignment="1">
      <alignment horizontal="center" vertical="center"/>
    </xf>
    <xf numFmtId="11" fontId="0" fillId="0" borderId="4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0" fontId="0" fillId="0" borderId="5" xfId="0" applyBorder="1"/>
    <xf numFmtId="0" fontId="0" fillId="0" borderId="7" xfId="0" applyBorder="1"/>
    <xf numFmtId="11" fontId="0" fillId="0" borderId="7" xfId="0" applyNumberFormat="1" applyBorder="1" applyAlignment="1">
      <alignment horizontal="center" vertical="center"/>
    </xf>
    <xf numFmtId="11" fontId="0" fillId="0" borderId="13" xfId="0" applyNumberFormat="1" applyBorder="1" applyAlignment="1">
      <alignment horizontal="center" vertical="center"/>
    </xf>
    <xf numFmtId="11" fontId="0" fillId="0" borderId="17" xfId="0" applyNumberFormat="1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11" fontId="0" fillId="0" borderId="18" xfId="0" applyNumberFormat="1" applyBorder="1" applyAlignment="1">
      <alignment horizontal="center" vertical="center"/>
    </xf>
    <xf numFmtId="0" fontId="0" fillId="0" borderId="4" xfId="0" applyBorder="1"/>
    <xf numFmtId="11" fontId="0" fillId="0" borderId="3" xfId="0" applyNumberFormat="1" applyBorder="1" applyAlignment="1">
      <alignment horizontal="center"/>
    </xf>
    <xf numFmtId="11" fontId="0" fillId="0" borderId="4" xfId="0" applyNumberForma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1" fontId="0" fillId="3" borderId="0" xfId="0" applyNumberFormat="1" applyFill="1"/>
    <xf numFmtId="2" fontId="0" fillId="0" borderId="0" xfId="0" applyNumberFormat="1" applyAlignment="1">
      <alignment horizontal="center" vertical="center" wrapText="1"/>
    </xf>
    <xf numFmtId="2" fontId="0" fillId="3" borderId="0" xfId="0" applyNumberFormat="1" applyFill="1"/>
    <xf numFmtId="0" fontId="0" fillId="0" borderId="3" xfId="0" applyBorder="1" applyAlignment="1">
      <alignment horizontal="center" vertical="center" wrapText="1"/>
    </xf>
    <xf numFmtId="165" fontId="0" fillId="0" borderId="10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5" fontId="0" fillId="0" borderId="10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1" fontId="0" fillId="0" borderId="19" xfId="0" applyNumberFormat="1" applyBorder="1" applyAlignment="1">
      <alignment horizontal="center" vertical="center"/>
    </xf>
    <xf numFmtId="11" fontId="0" fillId="0" borderId="2" xfId="0" applyNumberFormat="1" applyBorder="1" applyAlignment="1">
      <alignment horizontal="center" vertical="center"/>
    </xf>
    <xf numFmtId="11" fontId="0" fillId="0" borderId="20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165" fontId="0" fillId="0" borderId="15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1" fontId="0" fillId="0" borderId="4" xfId="0" applyNumberForma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165" fontId="0" fillId="2" borderId="11" xfId="0" applyNumberFormat="1" applyFill="1" applyBorder="1" applyAlignment="1">
      <alignment horizontal="center" vertical="center"/>
    </xf>
    <xf numFmtId="165" fontId="0" fillId="2" borderId="23" xfId="0" applyNumberFormat="1" applyFill="1" applyBorder="1" applyAlignment="1">
      <alignment horizontal="center" vertical="center"/>
    </xf>
    <xf numFmtId="165" fontId="0" fillId="2" borderId="14" xfId="0" applyNumberFormat="1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165" fontId="0" fillId="2" borderId="24" xfId="0" applyNumberFormat="1" applyFill="1" applyBorder="1" applyAlignment="1">
      <alignment horizontal="center" vertical="center"/>
    </xf>
    <xf numFmtId="165" fontId="0" fillId="2" borderId="25" xfId="0" applyNumberFormat="1" applyFill="1" applyBorder="1" applyAlignment="1">
      <alignment horizontal="center" vertical="center"/>
    </xf>
    <xf numFmtId="165" fontId="0" fillId="2" borderId="26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vertical="center"/>
    </xf>
    <xf numFmtId="165" fontId="0" fillId="0" borderId="27" xfId="0" applyNumberFormat="1" applyBorder="1" applyAlignment="1">
      <alignment horizontal="center" vertical="center"/>
    </xf>
    <xf numFmtId="165" fontId="0" fillId="0" borderId="28" xfId="0" applyNumberFormat="1" applyBorder="1" applyAlignment="1">
      <alignment horizontal="center" vertical="center"/>
    </xf>
    <xf numFmtId="165" fontId="0" fillId="0" borderId="29" xfId="0" applyNumberFormat="1" applyBorder="1" applyAlignment="1">
      <alignment horizontal="center" vertical="center"/>
    </xf>
    <xf numFmtId="165" fontId="0" fillId="2" borderId="30" xfId="0" applyNumberFormat="1" applyFill="1" applyBorder="1" applyAlignment="1">
      <alignment horizontal="center" vertical="center"/>
    </xf>
    <xf numFmtId="165" fontId="0" fillId="2" borderId="31" xfId="0" applyNumberFormat="1" applyFill="1" applyBorder="1" applyAlignment="1">
      <alignment horizontal="center" vertical="center"/>
    </xf>
    <xf numFmtId="165" fontId="0" fillId="2" borderId="32" xfId="0" applyNumberFormat="1" applyFill="1" applyBorder="1" applyAlignment="1">
      <alignment horizontal="center" vertical="center"/>
    </xf>
    <xf numFmtId="11" fontId="0" fillId="0" borderId="8" xfId="0" applyNumberFormat="1" applyBorder="1" applyAlignment="1">
      <alignment horizontal="center" vertical="center"/>
    </xf>
    <xf numFmtId="11" fontId="0" fillId="0" borderId="15" xfId="0" applyNumberFormat="1" applyBorder="1" applyAlignment="1">
      <alignment horizontal="center" vertical="center"/>
    </xf>
    <xf numFmtId="11" fontId="0" fillId="0" borderId="10" xfId="0" applyNumberFormat="1" applyBorder="1" applyAlignment="1">
      <alignment horizontal="center" vertical="center"/>
    </xf>
    <xf numFmtId="11" fontId="0" fillId="0" borderId="11" xfId="0" applyNumberFormat="1" applyBorder="1" applyAlignment="1">
      <alignment horizontal="center" vertical="center"/>
    </xf>
    <xf numFmtId="11" fontId="0" fillId="0" borderId="23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3" xfId="0" applyBorder="1"/>
    <xf numFmtId="11" fontId="0" fillId="0" borderId="14" xfId="0" applyNumberFormat="1" applyBorder="1" applyAlignment="1">
      <alignment horizontal="center" vertical="center"/>
    </xf>
    <xf numFmtId="11" fontId="0" fillId="2" borderId="24" xfId="0" applyNumberFormat="1" applyFill="1" applyBorder="1" applyAlignment="1">
      <alignment horizontal="center" vertical="center"/>
    </xf>
    <xf numFmtId="11" fontId="0" fillId="0" borderId="8" xfId="0" applyNumberFormat="1" applyBorder="1" applyAlignment="1">
      <alignment horizontal="center" vertical="center"/>
    </xf>
    <xf numFmtId="165" fontId="0" fillId="0" borderId="27" xfId="0" applyNumberFormat="1" applyBorder="1" applyAlignment="1">
      <alignment horizontal="center" vertical="center"/>
    </xf>
    <xf numFmtId="11" fontId="0" fillId="0" borderId="10" xfId="0" applyNumberFormat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165" fontId="0" fillId="0" borderId="30" xfId="0" applyNumberFormat="1" applyBorder="1" applyAlignment="1">
      <alignment horizontal="center" vertical="center"/>
    </xf>
    <xf numFmtId="0" fontId="0" fillId="0" borderId="0" xfId="0" applyFill="1" applyBorder="1" applyAlignment="1"/>
    <xf numFmtId="11" fontId="0" fillId="0" borderId="0" xfId="0" applyNumberForma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0" fontId="0" fillId="0" borderId="0" xfId="0" applyFill="1" applyAlignment="1">
      <alignment horizontal="center"/>
    </xf>
    <xf numFmtId="164" fontId="0" fillId="0" borderId="0" xfId="0" applyNumberFormat="1" applyFill="1"/>
    <xf numFmtId="1" fontId="0" fillId="0" borderId="0" xfId="0" applyNumberFormat="1" applyFill="1"/>
    <xf numFmtId="2" fontId="0" fillId="0" borderId="0" xfId="0" applyNumberFormat="1" applyFill="1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64" fontId="0" fillId="0" borderId="0" xfId="0" applyNumberFormat="1" applyFill="1" applyAlignment="1">
      <alignment horizontal="center" vertical="center" wrapText="1"/>
    </xf>
    <xf numFmtId="1" fontId="0" fillId="0" borderId="0" xfId="0" applyNumberFormat="1" applyFill="1" applyAlignment="1">
      <alignment horizontal="center" vertical="center" wrapText="1"/>
    </xf>
    <xf numFmtId="2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Q45"/>
  <sheetViews>
    <sheetView topLeftCell="A14" workbookViewId="0">
      <selection activeCell="H24" sqref="H24:K45"/>
    </sheetView>
  </sheetViews>
  <sheetFormatPr baseColWidth="10" defaultRowHeight="16" x14ac:dyDescent="0.2"/>
  <cols>
    <col min="2" max="2" width="15.6640625" customWidth="1"/>
    <col min="3" max="3" width="17.33203125" customWidth="1"/>
    <col min="9" max="9" width="16.5" customWidth="1"/>
    <col min="11" max="11" width="21" customWidth="1"/>
    <col min="12" max="12" width="11.6640625" customWidth="1"/>
    <col min="15" max="15" width="12.5" customWidth="1"/>
  </cols>
  <sheetData>
    <row r="1" spans="1:17" ht="33" customHeight="1" thickBot="1" x14ac:dyDescent="0.25">
      <c r="A1" s="20"/>
      <c r="B1" s="20"/>
      <c r="C1" s="20"/>
      <c r="D1" s="20"/>
      <c r="E1" s="20"/>
      <c r="I1" s="1"/>
      <c r="J1" s="45" t="s">
        <v>4</v>
      </c>
      <c r="K1" s="45" t="s">
        <v>5</v>
      </c>
      <c r="L1" s="45" t="s">
        <v>8</v>
      </c>
      <c r="M1" s="45" t="s">
        <v>6</v>
      </c>
      <c r="N1" s="45" t="s">
        <v>7</v>
      </c>
      <c r="O1" s="45" t="s">
        <v>18</v>
      </c>
      <c r="Q1" s="7" t="s">
        <v>10</v>
      </c>
    </row>
    <row r="2" spans="1:17" ht="16" customHeight="1" x14ac:dyDescent="0.2">
      <c r="A2" s="21"/>
      <c r="B2" s="22"/>
      <c r="C2" s="22"/>
      <c r="D2" s="1"/>
      <c r="E2" s="6"/>
      <c r="H2" s="53" t="s">
        <v>12</v>
      </c>
      <c r="I2" s="56" t="s">
        <v>13</v>
      </c>
      <c r="J2" s="36">
        <v>70</v>
      </c>
      <c r="K2" s="39">
        <v>10</v>
      </c>
      <c r="L2" s="37">
        <f t="shared" ref="L2:L8" si="0">J2*5*K2</f>
        <v>3500</v>
      </c>
      <c r="M2" s="59">
        <f>AVERAGE(L2:L4)</f>
        <v>3750</v>
      </c>
      <c r="N2" s="62">
        <f>LOG10(M2)</f>
        <v>3.5740312677277188</v>
      </c>
      <c r="Q2" s="80">
        <v>0.311</v>
      </c>
    </row>
    <row r="3" spans="1:17" ht="16" customHeight="1" x14ac:dyDescent="0.2">
      <c r="A3" s="21"/>
      <c r="B3" s="22"/>
      <c r="C3" s="22"/>
      <c r="D3" s="1"/>
      <c r="E3" s="6"/>
      <c r="H3" s="66"/>
      <c r="I3" s="57"/>
      <c r="J3" s="35">
        <v>74</v>
      </c>
      <c r="K3" s="40">
        <v>10</v>
      </c>
      <c r="L3" s="32">
        <f t="shared" si="0"/>
        <v>3700</v>
      </c>
      <c r="M3" s="60"/>
      <c r="N3" s="63"/>
      <c r="Q3" s="80"/>
    </row>
    <row r="4" spans="1:17" x14ac:dyDescent="0.2">
      <c r="A4" s="23"/>
      <c r="B4" s="22"/>
      <c r="C4" s="22"/>
      <c r="D4" s="24"/>
      <c r="E4" s="25"/>
      <c r="H4" s="54"/>
      <c r="I4" s="58"/>
      <c r="J4" s="31">
        <v>81</v>
      </c>
      <c r="K4" s="41">
        <v>10</v>
      </c>
      <c r="L4" s="32">
        <f t="shared" si="0"/>
        <v>4050</v>
      </c>
      <c r="M4" s="61"/>
      <c r="N4" s="55"/>
      <c r="Q4" s="80"/>
    </row>
    <row r="5" spans="1:17" ht="32" customHeight="1" thickBot="1" x14ac:dyDescent="0.25">
      <c r="A5" s="21"/>
      <c r="B5" s="22"/>
      <c r="C5" s="22"/>
      <c r="D5" s="1"/>
      <c r="E5" s="6"/>
      <c r="H5" s="54"/>
      <c r="I5" s="50" t="s">
        <v>14</v>
      </c>
      <c r="J5" s="31"/>
      <c r="K5" s="32"/>
      <c r="L5" s="34">
        <f>J5*5*K5</f>
        <v>0</v>
      </c>
      <c r="M5" s="32">
        <f>M6-M2</f>
        <v>419583.33333333331</v>
      </c>
      <c r="N5" s="51">
        <f>LOG10(M5)</f>
        <v>5.6228182288420117</v>
      </c>
      <c r="Q5" s="101">
        <v>0.32300000000000001</v>
      </c>
    </row>
    <row r="6" spans="1:17" ht="16" customHeight="1" x14ac:dyDescent="0.2">
      <c r="H6" s="54"/>
      <c r="I6" s="64" t="s">
        <v>15</v>
      </c>
      <c r="J6" s="31">
        <v>84</v>
      </c>
      <c r="K6" s="43">
        <v>1000</v>
      </c>
      <c r="L6" s="32">
        <f>J6*5*K6</f>
        <v>420000</v>
      </c>
      <c r="M6" s="69">
        <f>AVERAGE(L6:L8)</f>
        <v>423333.33333333331</v>
      </c>
      <c r="N6" s="71">
        <f>LOG10(M6)</f>
        <v>5.6266824662362946</v>
      </c>
      <c r="O6" s="97">
        <f>M5/M2</f>
        <v>111.88888888888889</v>
      </c>
    </row>
    <row r="7" spans="1:17" ht="16" customHeight="1" x14ac:dyDescent="0.2">
      <c r="H7" s="67"/>
      <c r="I7" s="65"/>
      <c r="J7" s="31">
        <v>82</v>
      </c>
      <c r="K7" s="44">
        <v>1000</v>
      </c>
      <c r="L7" s="32">
        <f t="shared" si="0"/>
        <v>410000</v>
      </c>
      <c r="M7" s="70"/>
      <c r="N7" s="72"/>
      <c r="O7" s="74"/>
    </row>
    <row r="8" spans="1:17" ht="17" thickBot="1" x14ac:dyDescent="0.25">
      <c r="H8" s="67"/>
      <c r="I8" s="65"/>
      <c r="J8" s="42">
        <v>88</v>
      </c>
      <c r="K8" s="44">
        <v>1000</v>
      </c>
      <c r="L8" s="33">
        <f t="shared" si="0"/>
        <v>440000</v>
      </c>
      <c r="M8" s="70"/>
      <c r="N8" s="72"/>
      <c r="O8" s="75"/>
      <c r="Q8" s="81"/>
    </row>
    <row r="9" spans="1:17" ht="16" customHeight="1" x14ac:dyDescent="0.2">
      <c r="H9" s="53" t="s">
        <v>16</v>
      </c>
      <c r="I9" s="56" t="s">
        <v>13</v>
      </c>
      <c r="J9" s="36">
        <v>81</v>
      </c>
      <c r="K9" s="37">
        <v>1</v>
      </c>
      <c r="L9" s="37">
        <f>J9*5*K9</f>
        <v>405</v>
      </c>
      <c r="M9" s="89">
        <f>AVERAGE(L9:L11)</f>
        <v>391.66666666666669</v>
      </c>
      <c r="N9" s="83">
        <f>LOG10(M9)</f>
        <v>2.5929166118880929</v>
      </c>
      <c r="Q9" s="82"/>
    </row>
    <row r="10" spans="1:17" ht="16" customHeight="1" x14ac:dyDescent="0.2">
      <c r="H10" s="66"/>
      <c r="I10" s="57"/>
      <c r="J10" s="35">
        <v>75</v>
      </c>
      <c r="K10" s="32">
        <v>1</v>
      </c>
      <c r="L10" s="32">
        <f t="shared" ref="L10:L15" si="1">J10*5*K10</f>
        <v>375</v>
      </c>
      <c r="M10" s="90"/>
      <c r="N10" s="84"/>
      <c r="Q10" s="82"/>
    </row>
    <row r="11" spans="1:17" ht="17" customHeight="1" x14ac:dyDescent="0.2">
      <c r="H11" s="54"/>
      <c r="I11" s="58"/>
      <c r="J11" s="31">
        <v>79</v>
      </c>
      <c r="K11" s="32">
        <v>1</v>
      </c>
      <c r="L11" s="32">
        <f t="shared" si="1"/>
        <v>395</v>
      </c>
      <c r="M11" s="91"/>
      <c r="N11" s="85"/>
      <c r="Q11" s="82"/>
    </row>
    <row r="12" spans="1:17" ht="32" customHeight="1" thickBot="1" x14ac:dyDescent="0.25">
      <c r="H12" s="54"/>
      <c r="I12" s="50" t="s">
        <v>14</v>
      </c>
      <c r="J12" s="31"/>
      <c r="K12" s="32"/>
      <c r="L12" s="32">
        <f t="shared" si="1"/>
        <v>0</v>
      </c>
      <c r="M12" s="100">
        <f>M13-M9</f>
        <v>451275</v>
      </c>
      <c r="N12" s="102">
        <f>LOG10(M12)</f>
        <v>5.6544412748833555</v>
      </c>
      <c r="Q12" s="82"/>
    </row>
    <row r="13" spans="1:17" ht="16" customHeight="1" x14ac:dyDescent="0.2">
      <c r="H13" s="54"/>
      <c r="I13" s="64" t="s">
        <v>15</v>
      </c>
      <c r="J13" s="31">
        <v>102</v>
      </c>
      <c r="K13" s="32">
        <v>1000</v>
      </c>
      <c r="L13" s="32">
        <f t="shared" si="1"/>
        <v>510000</v>
      </c>
      <c r="M13" s="92">
        <f>AVERAGE(L13:L15)</f>
        <v>451666.66666666669</v>
      </c>
      <c r="N13" s="86">
        <f>LOG10(M13)</f>
        <v>5.6548180404907624</v>
      </c>
      <c r="O13" s="76">
        <f>M12/M9</f>
        <v>1152.191489361702</v>
      </c>
      <c r="P13" s="19"/>
      <c r="Q13" s="81"/>
    </row>
    <row r="14" spans="1:17" x14ac:dyDescent="0.2">
      <c r="H14" s="67"/>
      <c r="I14" s="65"/>
      <c r="J14" s="31">
        <v>81</v>
      </c>
      <c r="K14" s="32">
        <v>1000</v>
      </c>
      <c r="L14" s="32">
        <f>J14*5*K14</f>
        <v>405000</v>
      </c>
      <c r="M14" s="93"/>
      <c r="N14" s="87"/>
      <c r="O14" s="77"/>
      <c r="P14" s="19"/>
    </row>
    <row r="15" spans="1:17" ht="17" thickBot="1" x14ac:dyDescent="0.25">
      <c r="H15" s="68"/>
      <c r="I15" s="94"/>
      <c r="J15" s="95">
        <v>88</v>
      </c>
      <c r="K15" s="38">
        <v>1000</v>
      </c>
      <c r="L15" s="38">
        <f t="shared" si="1"/>
        <v>440000</v>
      </c>
      <c r="M15" s="96"/>
      <c r="N15" s="88"/>
      <c r="O15" s="78"/>
      <c r="P15" s="19"/>
    </row>
    <row r="16" spans="1:17" ht="34" x14ac:dyDescent="0.2">
      <c r="H16" s="53" t="s">
        <v>17</v>
      </c>
      <c r="I16" s="52" t="s">
        <v>13</v>
      </c>
      <c r="J16" s="36"/>
      <c r="K16" s="37"/>
      <c r="L16" s="37">
        <f>109/2</f>
        <v>54.5</v>
      </c>
      <c r="M16" s="98">
        <f>AVERAGE(L16:L16)</f>
        <v>54.5</v>
      </c>
      <c r="N16" s="99">
        <f>LOG10(M16)</f>
        <v>1.7363965022766426</v>
      </c>
    </row>
    <row r="17" spans="8:15" ht="35" thickBot="1" x14ac:dyDescent="0.25">
      <c r="H17" s="54"/>
      <c r="I17" s="50" t="s">
        <v>14</v>
      </c>
      <c r="J17" s="31"/>
      <c r="K17" s="32"/>
      <c r="L17" s="32">
        <f t="shared" ref="L17:L18" si="2">J17*5*K17</f>
        <v>0</v>
      </c>
      <c r="M17" s="100">
        <f>M18-M16</f>
        <v>443278.83333333331</v>
      </c>
      <c r="N17" s="102">
        <f>LOG10(M17)</f>
        <v>5.6466769941326218</v>
      </c>
    </row>
    <row r="18" spans="8:15" x14ac:dyDescent="0.2">
      <c r="H18" s="54"/>
      <c r="I18" s="64" t="s">
        <v>15</v>
      </c>
      <c r="J18" s="31">
        <v>91</v>
      </c>
      <c r="K18" s="32">
        <v>1000</v>
      </c>
      <c r="L18" s="32">
        <f t="shared" si="2"/>
        <v>455000</v>
      </c>
      <c r="M18" s="92">
        <f>AVERAGE(L18:L20)</f>
        <v>443333.33333333331</v>
      </c>
      <c r="N18" s="86">
        <f>LOG10(M18)</f>
        <v>5.6467303862474232</v>
      </c>
      <c r="O18" s="76">
        <f>M17/M16</f>
        <v>8133.5565749235475</v>
      </c>
    </row>
    <row r="19" spans="8:15" x14ac:dyDescent="0.2">
      <c r="H19" s="67"/>
      <c r="I19" s="65"/>
      <c r="J19" s="31">
        <v>98</v>
      </c>
      <c r="K19" s="32">
        <v>1000</v>
      </c>
      <c r="L19" s="32">
        <f>J19*5*K19</f>
        <v>490000</v>
      </c>
      <c r="M19" s="93"/>
      <c r="N19" s="87"/>
      <c r="O19" s="77"/>
    </row>
    <row r="20" spans="8:15" ht="17" thickBot="1" x14ac:dyDescent="0.25">
      <c r="H20" s="68"/>
      <c r="I20" s="94"/>
      <c r="J20" s="95">
        <v>77</v>
      </c>
      <c r="K20" s="38">
        <v>1000</v>
      </c>
      <c r="L20" s="38">
        <f t="shared" ref="L20" si="3">J20*5*K20</f>
        <v>385000</v>
      </c>
      <c r="M20" s="96"/>
      <c r="N20" s="88"/>
      <c r="O20" s="78"/>
    </row>
    <row r="24" spans="8:15" ht="29" thickBot="1" x14ac:dyDescent="0.25">
      <c r="J24" s="105" t="s">
        <v>7</v>
      </c>
      <c r="K24" s="106" t="s">
        <v>18</v>
      </c>
    </row>
    <row r="25" spans="8:15" x14ac:dyDescent="0.2">
      <c r="H25" s="53" t="s">
        <v>12</v>
      </c>
      <c r="I25" s="56" t="s">
        <v>13</v>
      </c>
      <c r="J25" s="62">
        <v>3.6</v>
      </c>
      <c r="K25" s="103"/>
    </row>
    <row r="26" spans="8:15" x14ac:dyDescent="0.2">
      <c r="H26" s="66"/>
      <c r="I26" s="57"/>
      <c r="J26" s="63"/>
      <c r="K26" s="103"/>
    </row>
    <row r="27" spans="8:15" x14ac:dyDescent="0.2">
      <c r="H27" s="54"/>
      <c r="I27" s="58"/>
      <c r="J27" s="55"/>
      <c r="K27" s="104"/>
    </row>
    <row r="28" spans="8:15" ht="35" thickBot="1" x14ac:dyDescent="0.25">
      <c r="H28" s="54"/>
      <c r="I28" s="50" t="s">
        <v>14</v>
      </c>
      <c r="J28" s="51">
        <v>5.6</v>
      </c>
      <c r="K28" s="103"/>
    </row>
    <row r="29" spans="8:15" x14ac:dyDescent="0.2">
      <c r="H29" s="54"/>
      <c r="I29" s="64" t="s">
        <v>15</v>
      </c>
      <c r="J29" s="71">
        <v>5.6</v>
      </c>
      <c r="K29" s="76">
        <f>O6</f>
        <v>111.88888888888889</v>
      </c>
    </row>
    <row r="30" spans="8:15" ht="16" customHeight="1" x14ac:dyDescent="0.2">
      <c r="H30" s="67"/>
      <c r="I30" s="65"/>
      <c r="J30" s="72"/>
      <c r="K30" s="77"/>
    </row>
    <row r="31" spans="8:15" ht="17" thickBot="1" x14ac:dyDescent="0.25">
      <c r="H31" s="68"/>
      <c r="I31" s="94"/>
      <c r="J31" s="73"/>
      <c r="K31" s="78"/>
    </row>
    <row r="32" spans="8:15" x14ac:dyDescent="0.2">
      <c r="H32" s="53" t="s">
        <v>16</v>
      </c>
      <c r="I32" s="56" t="s">
        <v>13</v>
      </c>
      <c r="J32" s="62">
        <v>2.6</v>
      </c>
      <c r="K32" s="103"/>
    </row>
    <row r="33" spans="8:11" x14ac:dyDescent="0.2">
      <c r="H33" s="66"/>
      <c r="I33" s="57"/>
      <c r="J33" s="63"/>
      <c r="K33" s="103"/>
    </row>
    <row r="34" spans="8:11" x14ac:dyDescent="0.2">
      <c r="H34" s="54"/>
      <c r="I34" s="58"/>
      <c r="J34" s="55"/>
      <c r="K34" s="104"/>
    </row>
    <row r="35" spans="8:11" ht="35" thickBot="1" x14ac:dyDescent="0.25">
      <c r="H35" s="54"/>
      <c r="I35" s="50" t="s">
        <v>14</v>
      </c>
      <c r="J35" s="51">
        <v>5.7</v>
      </c>
      <c r="K35" s="103"/>
    </row>
    <row r="36" spans="8:11" x14ac:dyDescent="0.2">
      <c r="H36" s="54"/>
      <c r="I36" s="64" t="s">
        <v>15</v>
      </c>
      <c r="J36" s="71">
        <v>5.7</v>
      </c>
      <c r="K36" s="76">
        <f>O13</f>
        <v>1152.191489361702</v>
      </c>
    </row>
    <row r="37" spans="8:11" x14ac:dyDescent="0.2">
      <c r="H37" s="67"/>
      <c r="I37" s="65"/>
      <c r="J37" s="72"/>
      <c r="K37" s="77"/>
    </row>
    <row r="38" spans="8:11" ht="17" thickBot="1" x14ac:dyDescent="0.25">
      <c r="H38" s="68"/>
      <c r="I38" s="94"/>
      <c r="J38" s="73"/>
      <c r="K38" s="78"/>
    </row>
    <row r="39" spans="8:11" x14ac:dyDescent="0.2">
      <c r="H39" s="53" t="s">
        <v>17</v>
      </c>
      <c r="I39" s="56" t="s">
        <v>13</v>
      </c>
      <c r="J39" s="62">
        <v>1.7</v>
      </c>
      <c r="K39" s="103"/>
    </row>
    <row r="40" spans="8:11" x14ac:dyDescent="0.2">
      <c r="H40" s="66"/>
      <c r="I40" s="57"/>
      <c r="J40" s="63"/>
      <c r="K40" s="103"/>
    </row>
    <row r="41" spans="8:11" x14ac:dyDescent="0.2">
      <c r="H41" s="54"/>
      <c r="I41" s="58"/>
      <c r="J41" s="55"/>
      <c r="K41" s="104"/>
    </row>
    <row r="42" spans="8:11" ht="35" thickBot="1" x14ac:dyDescent="0.25">
      <c r="H42" s="54"/>
      <c r="I42" s="50" t="s">
        <v>14</v>
      </c>
      <c r="J42" s="51">
        <v>5.6</v>
      </c>
      <c r="K42" s="103"/>
    </row>
    <row r="43" spans="8:11" x14ac:dyDescent="0.2">
      <c r="H43" s="54"/>
      <c r="I43" s="64" t="s">
        <v>15</v>
      </c>
      <c r="J43" s="71">
        <v>5.6</v>
      </c>
      <c r="K43" s="76">
        <f>O18</f>
        <v>8133.5565749235475</v>
      </c>
    </row>
    <row r="44" spans="8:11" x14ac:dyDescent="0.2">
      <c r="H44" s="67"/>
      <c r="I44" s="65"/>
      <c r="J44" s="72"/>
      <c r="K44" s="77"/>
    </row>
    <row r="45" spans="8:11" ht="17" thickBot="1" x14ac:dyDescent="0.25">
      <c r="H45" s="68"/>
      <c r="I45" s="94"/>
      <c r="J45" s="73"/>
      <c r="K45" s="78"/>
    </row>
  </sheetData>
  <mergeCells count="40">
    <mergeCell ref="K36:K38"/>
    <mergeCell ref="H39:H45"/>
    <mergeCell ref="I39:I41"/>
    <mergeCell ref="J39:J41"/>
    <mergeCell ref="I43:I45"/>
    <mergeCell ref="J43:J45"/>
    <mergeCell ref="K43:K45"/>
    <mergeCell ref="H32:H38"/>
    <mergeCell ref="I32:I34"/>
    <mergeCell ref="J32:J34"/>
    <mergeCell ref="I36:I38"/>
    <mergeCell ref="J36:J38"/>
    <mergeCell ref="O18:O20"/>
    <mergeCell ref="H25:H31"/>
    <mergeCell ref="I25:I27"/>
    <mergeCell ref="I29:I31"/>
    <mergeCell ref="J25:J27"/>
    <mergeCell ref="J29:J31"/>
    <mergeCell ref="K29:K31"/>
    <mergeCell ref="H16:H20"/>
    <mergeCell ref="I18:I20"/>
    <mergeCell ref="M18:M20"/>
    <mergeCell ref="N18:N20"/>
    <mergeCell ref="N13:N15"/>
    <mergeCell ref="M13:M15"/>
    <mergeCell ref="O6:O8"/>
    <mergeCell ref="O13:O15"/>
    <mergeCell ref="N9:N11"/>
    <mergeCell ref="I9:I11"/>
    <mergeCell ref="M9:M11"/>
    <mergeCell ref="N6:N8"/>
    <mergeCell ref="Q2:Q4"/>
    <mergeCell ref="I2:I4"/>
    <mergeCell ref="M2:M4"/>
    <mergeCell ref="N2:N4"/>
    <mergeCell ref="I6:I8"/>
    <mergeCell ref="H2:H8"/>
    <mergeCell ref="H9:H15"/>
    <mergeCell ref="I13:I15"/>
    <mergeCell ref="M6:M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M316"/>
  <sheetViews>
    <sheetView tabSelected="1" topLeftCell="A27" zoomScale="116" zoomScaleNormal="100" workbookViewId="0">
      <selection activeCell="F50" sqref="F50"/>
    </sheetView>
  </sheetViews>
  <sheetFormatPr baseColWidth="10" defaultRowHeight="16" x14ac:dyDescent="0.2"/>
  <cols>
    <col min="1" max="1" width="16.83203125" customWidth="1"/>
    <col min="8" max="8" width="10.83203125" style="3"/>
    <col min="9" max="9" width="11.33203125" style="3" customWidth="1"/>
    <col min="10" max="10" width="11.83203125" style="5" customWidth="1"/>
    <col min="13" max="13" width="10.83203125" style="5"/>
  </cols>
  <sheetData>
    <row r="1" spans="1:13" ht="51" x14ac:dyDescent="0.2">
      <c r="A1" s="2" t="s">
        <v>19</v>
      </c>
      <c r="B1" s="79" t="s">
        <v>24</v>
      </c>
      <c r="C1" s="79"/>
      <c r="D1" s="6" t="s">
        <v>0</v>
      </c>
      <c r="E1" s="6" t="s">
        <v>3</v>
      </c>
      <c r="F1" s="6" t="s">
        <v>1</v>
      </c>
      <c r="G1" s="9" t="s">
        <v>2</v>
      </c>
      <c r="H1" s="107" t="s">
        <v>25</v>
      </c>
      <c r="I1" s="107"/>
      <c r="J1" s="48" t="s">
        <v>26</v>
      </c>
      <c r="K1" s="48" t="s">
        <v>27</v>
      </c>
      <c r="L1" s="6" t="s">
        <v>28</v>
      </c>
      <c r="M1" s="48" t="s">
        <v>11</v>
      </c>
    </row>
    <row r="2" spans="1:13" x14ac:dyDescent="0.2">
      <c r="A2" s="4" t="s">
        <v>22</v>
      </c>
      <c r="B2">
        <v>73</v>
      </c>
      <c r="C2">
        <v>79</v>
      </c>
      <c r="D2">
        <f>AVERAGE(B2:C2)</f>
        <v>76</v>
      </c>
      <c r="E2" s="4">
        <v>100</v>
      </c>
      <c r="F2" s="4">
        <f>1754.6-1723.8</f>
        <v>30.799999999999955</v>
      </c>
      <c r="G2" s="10">
        <f>LOG10(D2*100*E2/F2*1000)</f>
        <v>7.3922628757803475</v>
      </c>
      <c r="H2" s="3">
        <v>1</v>
      </c>
      <c r="I2" s="3">
        <v>0</v>
      </c>
      <c r="J2" s="5">
        <f>AVERAGE(H2:I2)</f>
        <v>0.5</v>
      </c>
      <c r="K2">
        <f>D2*E2-J2</f>
        <v>7599.5</v>
      </c>
      <c r="L2">
        <f>K2/J2</f>
        <v>15199</v>
      </c>
      <c r="M2" s="5">
        <f>L2/dose!K29</f>
        <v>135.84011916583913</v>
      </c>
    </row>
    <row r="3" spans="1:13" x14ac:dyDescent="0.2">
      <c r="A3" s="4" t="s">
        <v>23</v>
      </c>
      <c r="B3">
        <v>51</v>
      </c>
      <c r="C3">
        <v>56</v>
      </c>
      <c r="D3">
        <f t="shared" ref="D3:D4" si="0">AVERAGE(B3:C3)</f>
        <v>53.5</v>
      </c>
      <c r="E3" s="4">
        <v>1000</v>
      </c>
      <c r="F3" s="4">
        <f>1851.5-1745.8</f>
        <v>105.70000000000005</v>
      </c>
      <c r="G3" s="10">
        <f>LOG10(D3*100*E3/F3*1000)</f>
        <v>7.7042787947138018</v>
      </c>
      <c r="J3" s="5">
        <v>0</v>
      </c>
      <c r="K3">
        <f t="shared" ref="K3:K4" si="1">D3*E3-J3</f>
        <v>53500</v>
      </c>
      <c r="L3" t="e">
        <f>(D3*E3)/J3</f>
        <v>#DIV/0!</v>
      </c>
      <c r="M3" s="5" t="e">
        <f>L3/dose!$O$6</f>
        <v>#DIV/0!</v>
      </c>
    </row>
    <row r="4" spans="1:13" x14ac:dyDescent="0.2">
      <c r="A4" s="4" t="s">
        <v>9</v>
      </c>
      <c r="B4">
        <v>6</v>
      </c>
      <c r="C4">
        <v>14</v>
      </c>
      <c r="D4">
        <f t="shared" si="0"/>
        <v>10</v>
      </c>
      <c r="E4" s="4">
        <v>10000</v>
      </c>
      <c r="F4" s="4">
        <f>1708.3</f>
        <v>1708.3</v>
      </c>
      <c r="G4" s="10">
        <f t="shared" ref="G4" si="2">LOG10(D4*100*E4/F4*1000)</f>
        <v>6.7674358591132169</v>
      </c>
      <c r="J4" s="5">
        <v>0</v>
      </c>
      <c r="K4">
        <f t="shared" si="1"/>
        <v>100000</v>
      </c>
      <c r="L4" t="e">
        <f>(D4*E4)/J4</f>
        <v>#DIV/0!</v>
      </c>
      <c r="M4" s="5" t="e">
        <f>L4/dose!$O$6</f>
        <v>#DIV/0!</v>
      </c>
    </row>
    <row r="5" spans="1:13" x14ac:dyDescent="0.2">
      <c r="A5" s="4"/>
      <c r="E5" s="4"/>
      <c r="F5" s="4"/>
      <c r="G5" s="10"/>
    </row>
    <row r="6" spans="1:13" ht="51" x14ac:dyDescent="0.2">
      <c r="A6" s="2" t="s">
        <v>20</v>
      </c>
      <c r="B6" s="79" t="s">
        <v>24</v>
      </c>
      <c r="C6" s="79"/>
      <c r="D6" s="6" t="s">
        <v>0</v>
      </c>
      <c r="E6" s="6" t="s">
        <v>3</v>
      </c>
      <c r="F6" s="6" t="s">
        <v>1</v>
      </c>
      <c r="G6" s="9" t="s">
        <v>2</v>
      </c>
      <c r="H6" s="107" t="s">
        <v>25</v>
      </c>
      <c r="I6" s="107"/>
      <c r="J6" s="48" t="s">
        <v>26</v>
      </c>
      <c r="K6" s="48" t="s">
        <v>27</v>
      </c>
      <c r="L6" s="6" t="s">
        <v>28</v>
      </c>
      <c r="M6" s="48" t="s">
        <v>11</v>
      </c>
    </row>
    <row r="7" spans="1:13" x14ac:dyDescent="0.2">
      <c r="A7" s="4" t="s">
        <v>22</v>
      </c>
      <c r="B7">
        <v>0</v>
      </c>
      <c r="D7">
        <f>AVERAGE(B7:C7)</f>
        <v>0</v>
      </c>
      <c r="E7" s="4">
        <v>1</v>
      </c>
      <c r="F7" s="4">
        <f>1731.1-1712.3</f>
        <v>18.799999999999955</v>
      </c>
      <c r="G7" s="10" t="e">
        <f>LOG10(D7*100*E7/F7*1000)</f>
        <v>#NUM!</v>
      </c>
      <c r="H7" s="3">
        <v>0</v>
      </c>
      <c r="J7" s="5">
        <f>H7/10</f>
        <v>0</v>
      </c>
      <c r="K7">
        <f>D7*E7-J7</f>
        <v>0</v>
      </c>
      <c r="L7" t="e">
        <f>K7/J7</f>
        <v>#DIV/0!</v>
      </c>
      <c r="M7" s="5" t="e">
        <f>L7/dose!K34</f>
        <v>#DIV/0!</v>
      </c>
    </row>
    <row r="8" spans="1:13" x14ac:dyDescent="0.2">
      <c r="A8" s="4" t="s">
        <v>23</v>
      </c>
      <c r="B8">
        <v>0</v>
      </c>
      <c r="D8">
        <f t="shared" ref="D8:D9" si="3">AVERAGE(B8:C8)</f>
        <v>0</v>
      </c>
      <c r="E8" s="4">
        <v>1</v>
      </c>
      <c r="F8" s="4">
        <f>1728.2-1686.1</f>
        <v>42.100000000000136</v>
      </c>
      <c r="G8" s="10" t="e">
        <f>LOG10(D8*100*E8/F8*1000)</f>
        <v>#NUM!</v>
      </c>
      <c r="J8" s="5">
        <v>0</v>
      </c>
      <c r="K8">
        <f t="shared" ref="K8:K9" si="4">D8*E8-J8</f>
        <v>0</v>
      </c>
      <c r="L8" t="e">
        <f>(D8*E8)/J8</f>
        <v>#DIV/0!</v>
      </c>
      <c r="M8" s="5" t="e">
        <f>L8/dose!$O$6</f>
        <v>#DIV/0!</v>
      </c>
    </row>
    <row r="9" spans="1:13" x14ac:dyDescent="0.2">
      <c r="A9" s="4" t="s">
        <v>9</v>
      </c>
      <c r="B9">
        <v>7</v>
      </c>
      <c r="C9">
        <v>15</v>
      </c>
      <c r="D9">
        <f t="shared" si="3"/>
        <v>11</v>
      </c>
      <c r="E9" s="4">
        <v>10</v>
      </c>
      <c r="F9" s="4">
        <f>1700.4-1684.8</f>
        <v>15.600000000000136</v>
      </c>
      <c r="G9" s="10">
        <f t="shared" ref="G9" si="5">LOG10(D9*100*E9/F9*1000)</f>
        <v>5.8482680868037598</v>
      </c>
      <c r="J9" s="5">
        <v>0</v>
      </c>
      <c r="K9">
        <f t="shared" si="4"/>
        <v>110</v>
      </c>
      <c r="L9" t="e">
        <f>(D9*E9)/J9</f>
        <v>#DIV/0!</v>
      </c>
      <c r="M9" s="5" t="e">
        <f>L9/dose!$O$6</f>
        <v>#DIV/0!</v>
      </c>
    </row>
    <row r="10" spans="1:13" x14ac:dyDescent="0.2">
      <c r="A10" s="4"/>
      <c r="E10" s="4"/>
      <c r="F10" s="4"/>
      <c r="G10" s="10"/>
    </row>
    <row r="11" spans="1:13" ht="51" x14ac:dyDescent="0.2">
      <c r="A11" s="2" t="s">
        <v>21</v>
      </c>
      <c r="B11" s="79" t="s">
        <v>24</v>
      </c>
      <c r="C11" s="79"/>
      <c r="D11" s="6" t="s">
        <v>0</v>
      </c>
      <c r="E11" s="6" t="s">
        <v>3</v>
      </c>
      <c r="F11" s="6" t="s">
        <v>1</v>
      </c>
      <c r="G11" s="9" t="s">
        <v>2</v>
      </c>
      <c r="H11" s="107" t="s">
        <v>25</v>
      </c>
      <c r="I11" s="107"/>
      <c r="J11" s="48" t="s">
        <v>26</v>
      </c>
      <c r="K11" s="48" t="s">
        <v>27</v>
      </c>
      <c r="L11" s="6" t="s">
        <v>28</v>
      </c>
      <c r="M11" s="48" t="s">
        <v>11</v>
      </c>
    </row>
    <row r="12" spans="1:13" x14ac:dyDescent="0.2">
      <c r="A12" s="4" t="s">
        <v>22</v>
      </c>
      <c r="D12" t="e">
        <f>AVERAGE(B12:C12)</f>
        <v>#DIV/0!</v>
      </c>
      <c r="E12" s="4"/>
      <c r="F12" s="4"/>
      <c r="G12" s="10" t="e">
        <f>LOG10(D12*100*E12/F12*1000)</f>
        <v>#DIV/0!</v>
      </c>
      <c r="K12" t="e">
        <f>D12*E12-J12</f>
        <v>#DIV/0!</v>
      </c>
      <c r="L12" t="e">
        <f>K12/J12</f>
        <v>#DIV/0!</v>
      </c>
      <c r="M12" s="5" t="e">
        <f>L12/dose!K39</f>
        <v>#DIV/0!</v>
      </c>
    </row>
    <row r="13" spans="1:13" x14ac:dyDescent="0.2">
      <c r="A13" s="4" t="s">
        <v>23</v>
      </c>
      <c r="D13" t="e">
        <f t="shared" ref="D13:D14" si="6">AVERAGE(B13:C13)</f>
        <v>#DIV/0!</v>
      </c>
      <c r="E13" s="4"/>
      <c r="F13" s="4"/>
      <c r="G13" s="10" t="e">
        <f>LOG10(D13*100*E13/F13*1000)</f>
        <v>#DIV/0!</v>
      </c>
      <c r="K13" t="e">
        <f t="shared" ref="K13:K14" si="7">D13*E13-J13</f>
        <v>#DIV/0!</v>
      </c>
      <c r="L13" t="e">
        <f>(D13*E13)/J13</f>
        <v>#DIV/0!</v>
      </c>
      <c r="M13" s="5" t="e">
        <f>L13/dose!$O$6</f>
        <v>#DIV/0!</v>
      </c>
    </row>
    <row r="14" spans="1:13" x14ac:dyDescent="0.2">
      <c r="A14" s="4" t="s">
        <v>9</v>
      </c>
      <c r="D14" t="e">
        <f t="shared" si="6"/>
        <v>#DIV/0!</v>
      </c>
      <c r="E14" s="4"/>
      <c r="F14" s="4"/>
      <c r="G14" s="10" t="e">
        <f t="shared" ref="G14" si="8">LOG10(D14*100*E14/F14*1000)</f>
        <v>#DIV/0!</v>
      </c>
      <c r="K14" t="e">
        <f t="shared" si="7"/>
        <v>#DIV/0!</v>
      </c>
      <c r="L14" t="e">
        <f>(D14*E14)/J14</f>
        <v>#DIV/0!</v>
      </c>
      <c r="M14" s="5" t="e">
        <f>L14/dose!$O$6</f>
        <v>#DIV/0!</v>
      </c>
    </row>
    <row r="15" spans="1:13" s="27" customFormat="1" x14ac:dyDescent="0.2">
      <c r="A15" s="26"/>
      <c r="E15" s="26"/>
      <c r="F15" s="26"/>
      <c r="G15" s="28"/>
      <c r="H15" s="47"/>
      <c r="I15" s="47"/>
      <c r="J15" s="49"/>
      <c r="M15" s="49"/>
    </row>
    <row r="16" spans="1:13" ht="51" x14ac:dyDescent="0.2">
      <c r="A16" s="2" t="s">
        <v>29</v>
      </c>
      <c r="B16" s="79" t="s">
        <v>24</v>
      </c>
      <c r="C16" s="79"/>
      <c r="D16" s="6" t="s">
        <v>0</v>
      </c>
      <c r="E16" s="6" t="s">
        <v>3</v>
      </c>
      <c r="F16" s="6" t="s">
        <v>1</v>
      </c>
      <c r="G16" s="9" t="s">
        <v>2</v>
      </c>
      <c r="H16" s="107" t="s">
        <v>25</v>
      </c>
      <c r="I16" s="107"/>
      <c r="J16" s="48" t="s">
        <v>26</v>
      </c>
      <c r="K16" s="48" t="s">
        <v>27</v>
      </c>
      <c r="L16" s="6" t="s">
        <v>28</v>
      </c>
      <c r="M16" s="48" t="s">
        <v>11</v>
      </c>
    </row>
    <row r="17" spans="1:13" x14ac:dyDescent="0.2">
      <c r="A17" s="4" t="s">
        <v>22</v>
      </c>
      <c r="B17">
        <v>16</v>
      </c>
      <c r="C17">
        <v>20</v>
      </c>
      <c r="D17">
        <f>AVERAGE(B17:C17)</f>
        <v>18</v>
      </c>
      <c r="E17" s="4">
        <v>10000</v>
      </c>
      <c r="F17" s="4">
        <f>1674.6-1604.3</f>
        <v>70.299999999999955</v>
      </c>
      <c r="G17" s="10">
        <f>LOG10(D17*100*E17/F17*1000)</f>
        <v>8.4083171800834826</v>
      </c>
      <c r="H17" s="3">
        <v>0</v>
      </c>
      <c r="J17" s="5">
        <f>H17/10</f>
        <v>0</v>
      </c>
      <c r="K17">
        <f>D17*E17-J17</f>
        <v>180000</v>
      </c>
      <c r="L17" t="e">
        <f>K17/J17</f>
        <v>#DIV/0!</v>
      </c>
      <c r="M17" s="5" t="e">
        <f>L17/dose!K44</f>
        <v>#DIV/0!</v>
      </c>
    </row>
    <row r="18" spans="1:13" ht="16" customHeight="1" x14ac:dyDescent="0.2">
      <c r="A18" s="4" t="s">
        <v>23</v>
      </c>
      <c r="B18">
        <v>58</v>
      </c>
      <c r="C18">
        <v>59</v>
      </c>
      <c r="D18">
        <f t="shared" ref="D18:D19" si="9">AVERAGE(B18:C18)</f>
        <v>58.5</v>
      </c>
      <c r="E18" s="4">
        <v>1000</v>
      </c>
      <c r="F18" s="4">
        <f>1760.4-1741.2</f>
        <v>19.200000000000045</v>
      </c>
      <c r="G18" s="10">
        <f>LOG10(D18*100*E18/F18*1000)</f>
        <v>8.483854637378629</v>
      </c>
      <c r="J18" s="5">
        <v>0</v>
      </c>
      <c r="K18">
        <f t="shared" ref="K18:K19" si="10">D18*E18-J18</f>
        <v>58500</v>
      </c>
      <c r="L18" t="e">
        <f>(D18*E18)/J18</f>
        <v>#DIV/0!</v>
      </c>
      <c r="M18" s="5" t="e">
        <f>L18/dose!$O$6</f>
        <v>#DIV/0!</v>
      </c>
    </row>
    <row r="19" spans="1:13" ht="16" customHeight="1" x14ac:dyDescent="0.2">
      <c r="A19" s="4" t="s">
        <v>9</v>
      </c>
      <c r="B19">
        <v>43</v>
      </c>
      <c r="C19">
        <v>38</v>
      </c>
      <c r="D19">
        <f t="shared" si="9"/>
        <v>40.5</v>
      </c>
      <c r="E19" s="4">
        <v>1000</v>
      </c>
      <c r="F19" s="4">
        <f>1760.5-1738.4</f>
        <v>22.099999999999909</v>
      </c>
      <c r="G19" s="10">
        <f t="shared" ref="G19" si="11">LOG10(D19*100*E19/F19*1000)</f>
        <v>8.2630627495295599</v>
      </c>
      <c r="J19" s="5">
        <v>0</v>
      </c>
      <c r="K19">
        <f t="shared" si="10"/>
        <v>40500</v>
      </c>
      <c r="L19" t="e">
        <f>(D19*E19)/J19</f>
        <v>#DIV/0!</v>
      </c>
      <c r="M19" s="5" t="e">
        <f>L19/dose!$O$6</f>
        <v>#DIV/0!</v>
      </c>
    </row>
    <row r="20" spans="1:13" x14ac:dyDescent="0.2">
      <c r="A20" s="4"/>
      <c r="E20" s="4"/>
      <c r="F20" s="4"/>
      <c r="G20" s="10"/>
    </row>
    <row r="21" spans="1:13" ht="51" x14ac:dyDescent="0.2">
      <c r="A21" s="2" t="s">
        <v>30</v>
      </c>
      <c r="B21" s="79" t="s">
        <v>24</v>
      </c>
      <c r="C21" s="79"/>
      <c r="D21" s="6" t="s">
        <v>0</v>
      </c>
      <c r="E21" s="6" t="s">
        <v>3</v>
      </c>
      <c r="F21" s="6" t="s">
        <v>1</v>
      </c>
      <c r="G21" s="9" t="s">
        <v>2</v>
      </c>
      <c r="H21" s="107" t="s">
        <v>25</v>
      </c>
      <c r="I21" s="107"/>
      <c r="J21" s="48" t="s">
        <v>26</v>
      </c>
      <c r="K21" s="48" t="s">
        <v>27</v>
      </c>
      <c r="L21" s="6" t="s">
        <v>28</v>
      </c>
      <c r="M21" s="48" t="s">
        <v>11</v>
      </c>
    </row>
    <row r="22" spans="1:13" x14ac:dyDescent="0.2">
      <c r="A22" s="4" t="s">
        <v>22</v>
      </c>
      <c r="B22">
        <v>25</v>
      </c>
      <c r="C22">
        <v>26</v>
      </c>
      <c r="D22">
        <f>AVERAGE(B22:C22)</f>
        <v>25.5</v>
      </c>
      <c r="E22" s="4">
        <v>1000</v>
      </c>
      <c r="F22" s="4">
        <f>1888.4-1813.5</f>
        <v>74.900000000000091</v>
      </c>
      <c r="G22" s="10">
        <f>LOG10(D22*100*E22/F22*1000)</f>
        <v>7.5320583627344879</v>
      </c>
      <c r="H22" s="3">
        <v>0</v>
      </c>
      <c r="J22" s="5">
        <f>H22/10</f>
        <v>0</v>
      </c>
      <c r="K22">
        <f>D22*E22-J22</f>
        <v>25500</v>
      </c>
      <c r="L22" t="e">
        <f>K22/J22</f>
        <v>#DIV/0!</v>
      </c>
      <c r="M22" s="5" t="e">
        <f>L22/dose!K49</f>
        <v>#DIV/0!</v>
      </c>
    </row>
    <row r="23" spans="1:13" x14ac:dyDescent="0.2">
      <c r="A23" s="4" t="s">
        <v>23</v>
      </c>
      <c r="B23">
        <v>16</v>
      </c>
      <c r="C23">
        <v>15</v>
      </c>
      <c r="D23">
        <f t="shared" ref="D23:D24" si="12">AVERAGE(B23:C23)</f>
        <v>15.5</v>
      </c>
      <c r="E23" s="4">
        <v>10000</v>
      </c>
      <c r="F23" s="4">
        <f>1801-1733.9</f>
        <v>67.099999999999909</v>
      </c>
      <c r="G23" s="10">
        <f>LOG10(D23*100*E23/F23*1000)</f>
        <v>8.3636091780012993</v>
      </c>
      <c r="J23" s="5">
        <v>0</v>
      </c>
      <c r="K23">
        <f t="shared" ref="K23:K24" si="13">D23*E23-J23</f>
        <v>155000</v>
      </c>
      <c r="L23" t="e">
        <f>(D23*E23)/J23</f>
        <v>#DIV/0!</v>
      </c>
      <c r="M23" s="5" t="e">
        <f>L23/dose!$O$6</f>
        <v>#DIV/0!</v>
      </c>
    </row>
    <row r="24" spans="1:13" x14ac:dyDescent="0.2">
      <c r="A24" s="4" t="s">
        <v>9</v>
      </c>
      <c r="B24">
        <v>35</v>
      </c>
      <c r="C24">
        <v>24</v>
      </c>
      <c r="D24">
        <f t="shared" si="12"/>
        <v>29.5</v>
      </c>
      <c r="E24" s="4">
        <v>10000</v>
      </c>
      <c r="F24" s="4">
        <f>1694.2-1660.1</f>
        <v>34.100000000000136</v>
      </c>
      <c r="G24" s="10">
        <f t="shared" ref="G24" si="14">LOG10(D24*100*E24/F24*1000)</f>
        <v>8.9370676369856632</v>
      </c>
      <c r="J24" s="5">
        <v>0</v>
      </c>
      <c r="K24">
        <f t="shared" si="13"/>
        <v>295000</v>
      </c>
      <c r="L24" t="e">
        <f>(D24*E24)/J24</f>
        <v>#DIV/0!</v>
      </c>
      <c r="M24" s="5" t="e">
        <f>L24/dose!$O$6</f>
        <v>#DIV/0!</v>
      </c>
    </row>
    <row r="25" spans="1:13" x14ac:dyDescent="0.2">
      <c r="A25" s="4"/>
      <c r="E25" s="4"/>
      <c r="F25" s="4"/>
      <c r="G25" s="10"/>
    </row>
    <row r="26" spans="1:13" ht="51" x14ac:dyDescent="0.2">
      <c r="A26" s="2" t="s">
        <v>21</v>
      </c>
      <c r="B26" s="79" t="s">
        <v>24</v>
      </c>
      <c r="C26" s="79"/>
      <c r="D26" s="6" t="s">
        <v>0</v>
      </c>
      <c r="E26" s="6" t="s">
        <v>3</v>
      </c>
      <c r="F26" s="6" t="s">
        <v>1</v>
      </c>
      <c r="G26" s="9" t="s">
        <v>2</v>
      </c>
      <c r="H26" s="107" t="s">
        <v>25</v>
      </c>
      <c r="I26" s="107"/>
      <c r="J26" s="48" t="s">
        <v>26</v>
      </c>
      <c r="K26" s="48" t="s">
        <v>27</v>
      </c>
      <c r="L26" s="6" t="s">
        <v>28</v>
      </c>
      <c r="M26" s="48" t="s">
        <v>11</v>
      </c>
    </row>
    <row r="27" spans="1:13" x14ac:dyDescent="0.2">
      <c r="A27" s="4" t="s">
        <v>35</v>
      </c>
      <c r="D27" t="e">
        <f>AVERAGE(B27:C27)</f>
        <v>#DIV/0!</v>
      </c>
      <c r="E27" s="4"/>
      <c r="F27" s="4"/>
      <c r="G27" s="10" t="e">
        <f>LOG10(D27*100*E27/F27*1000)</f>
        <v>#DIV/0!</v>
      </c>
      <c r="H27" s="3">
        <v>0</v>
      </c>
      <c r="J27" s="5">
        <f>H27/10</f>
        <v>0</v>
      </c>
      <c r="K27" t="e">
        <f>D27*E27-J27</f>
        <v>#DIV/0!</v>
      </c>
      <c r="L27" t="e">
        <f>K27/J27</f>
        <v>#DIV/0!</v>
      </c>
      <c r="M27" s="5" t="e">
        <f>L27/dose!K54</f>
        <v>#DIV/0!</v>
      </c>
    </row>
    <row r="28" spans="1:13" x14ac:dyDescent="0.2">
      <c r="A28" s="4" t="s">
        <v>23</v>
      </c>
      <c r="B28">
        <v>48</v>
      </c>
      <c r="C28">
        <v>40</v>
      </c>
      <c r="D28">
        <f t="shared" ref="D28:D29" si="15">AVERAGE(B28:C28)</f>
        <v>44</v>
      </c>
      <c r="E28" s="4">
        <v>100</v>
      </c>
      <c r="F28" s="4">
        <f>1782.5-1734.1</f>
        <v>48.400000000000091</v>
      </c>
      <c r="G28" s="10">
        <f>LOG10(D28*100*E28/F28*1000)</f>
        <v>6.9586073148417737</v>
      </c>
      <c r="J28" s="5">
        <v>0</v>
      </c>
      <c r="K28">
        <f t="shared" ref="K28:K29" si="16">D28*E28-J28</f>
        <v>4400</v>
      </c>
      <c r="L28" t="e">
        <f>(D28*E28)/J28</f>
        <v>#DIV/0!</v>
      </c>
      <c r="M28" s="5" t="e">
        <f>L28/dose!$O$6</f>
        <v>#DIV/0!</v>
      </c>
    </row>
    <row r="29" spans="1:13" x14ac:dyDescent="0.2">
      <c r="A29" s="4" t="s">
        <v>9</v>
      </c>
      <c r="B29">
        <v>39</v>
      </c>
      <c r="C29">
        <v>27</v>
      </c>
      <c r="D29">
        <f t="shared" si="15"/>
        <v>33</v>
      </c>
      <c r="E29" s="4">
        <v>1000</v>
      </c>
      <c r="F29" s="4">
        <f>1760.3-1738.1</f>
        <v>22.200000000000045</v>
      </c>
      <c r="G29" s="10">
        <f t="shared" ref="G29" si="17">LOG10(D29*100*E29/F29*1000)</f>
        <v>8.1721609654272473</v>
      </c>
      <c r="J29" s="5">
        <v>0</v>
      </c>
      <c r="K29">
        <f t="shared" si="16"/>
        <v>33000</v>
      </c>
      <c r="L29" t="e">
        <f>(D29*E29)/J29</f>
        <v>#DIV/0!</v>
      </c>
      <c r="M29" s="5" t="e">
        <f>L29/dose!$O$6</f>
        <v>#DIV/0!</v>
      </c>
    </row>
    <row r="30" spans="1:13" s="27" customFormat="1" x14ac:dyDescent="0.2">
      <c r="A30" s="26"/>
      <c r="E30" s="26"/>
      <c r="F30" s="26"/>
      <c r="G30" s="28"/>
      <c r="H30" s="47"/>
      <c r="I30" s="47"/>
      <c r="J30" s="49"/>
      <c r="M30" s="49"/>
    </row>
    <row r="31" spans="1:13" ht="51" x14ac:dyDescent="0.2">
      <c r="A31" s="2" t="s">
        <v>31</v>
      </c>
      <c r="B31" s="79" t="s">
        <v>24</v>
      </c>
      <c r="C31" s="79"/>
      <c r="D31" s="6" t="s">
        <v>0</v>
      </c>
      <c r="E31" s="6" t="s">
        <v>3</v>
      </c>
      <c r="F31" s="6" t="s">
        <v>1</v>
      </c>
      <c r="G31" s="9" t="s">
        <v>2</v>
      </c>
      <c r="H31" s="107" t="s">
        <v>25</v>
      </c>
      <c r="I31" s="107"/>
      <c r="J31" s="48" t="s">
        <v>26</v>
      </c>
      <c r="K31" s="48" t="s">
        <v>27</v>
      </c>
      <c r="L31" s="6" t="s">
        <v>28</v>
      </c>
      <c r="M31" s="48" t="s">
        <v>11</v>
      </c>
    </row>
    <row r="32" spans="1:13" x14ac:dyDescent="0.2">
      <c r="A32" s="4" t="s">
        <v>22</v>
      </c>
      <c r="B32">
        <v>29</v>
      </c>
      <c r="C32">
        <v>19</v>
      </c>
      <c r="D32">
        <f>AVERAGE(B32:C32)</f>
        <v>24</v>
      </c>
      <c r="E32" s="4">
        <v>1000</v>
      </c>
      <c r="F32" s="4">
        <f>1797.6-1756.9</f>
        <v>40.699999999999818</v>
      </c>
      <c r="G32" s="10">
        <f>LOG10(D32*100*E32/F32*1000)</f>
        <v>7.7706168324863878</v>
      </c>
      <c r="H32" s="3">
        <v>0</v>
      </c>
      <c r="J32" s="5">
        <f>H32/10</f>
        <v>0</v>
      </c>
      <c r="K32">
        <f>D32*E32-J32</f>
        <v>24000</v>
      </c>
      <c r="L32" t="e">
        <f>K32/J32</f>
        <v>#DIV/0!</v>
      </c>
      <c r="M32" s="5" t="e">
        <f>L32/dose!K59</f>
        <v>#DIV/0!</v>
      </c>
    </row>
    <row r="33" spans="1:13" x14ac:dyDescent="0.2">
      <c r="A33" s="4" t="s">
        <v>23</v>
      </c>
      <c r="B33">
        <v>44</v>
      </c>
      <c r="C33">
        <v>32</v>
      </c>
      <c r="D33">
        <f t="shared" ref="D33:D34" si="18">AVERAGE(B33:C33)</f>
        <v>38</v>
      </c>
      <c r="E33" s="4">
        <v>1000</v>
      </c>
      <c r="F33" s="4">
        <f>1772-1751</f>
        <v>21</v>
      </c>
      <c r="G33" s="10">
        <f>LOG10(D33*100*E33/F33*1000)</f>
        <v>8.2575643018828906</v>
      </c>
      <c r="J33" s="5">
        <v>0</v>
      </c>
      <c r="K33">
        <f t="shared" ref="K33:K34" si="19">D33*E33-J33</f>
        <v>38000</v>
      </c>
      <c r="L33" t="e">
        <f>(D33*E33)/J33</f>
        <v>#DIV/0!</v>
      </c>
      <c r="M33" s="5" t="e">
        <f>L33/dose!$O$6</f>
        <v>#DIV/0!</v>
      </c>
    </row>
    <row r="34" spans="1:13" x14ac:dyDescent="0.2">
      <c r="A34" s="4" t="s">
        <v>9</v>
      </c>
      <c r="B34">
        <v>36</v>
      </c>
      <c r="C34">
        <v>35</v>
      </c>
      <c r="D34">
        <f t="shared" si="18"/>
        <v>35.5</v>
      </c>
      <c r="E34" s="4">
        <v>1000</v>
      </c>
      <c r="F34" s="4">
        <f>1735-1692.7</f>
        <v>42.299999999999955</v>
      </c>
      <c r="G34" s="10">
        <f t="shared" ref="G34" si="20">LOG10(D34*100*E34/F34*1000)</f>
        <v>7.9238879856800519</v>
      </c>
      <c r="J34" s="5">
        <v>0</v>
      </c>
      <c r="K34">
        <f t="shared" si="19"/>
        <v>35500</v>
      </c>
      <c r="L34" t="e">
        <f>(D34*E34)/J34</f>
        <v>#DIV/0!</v>
      </c>
      <c r="M34" s="5" t="e">
        <f>L34/dose!$O$6</f>
        <v>#DIV/0!</v>
      </c>
    </row>
    <row r="35" spans="1:13" x14ac:dyDescent="0.2">
      <c r="A35" s="4"/>
      <c r="E35" s="4"/>
      <c r="F35" s="4"/>
      <c r="G35" s="10"/>
    </row>
    <row r="36" spans="1:13" ht="51" x14ac:dyDescent="0.2">
      <c r="A36" s="2" t="s">
        <v>32</v>
      </c>
      <c r="B36" s="79" t="s">
        <v>24</v>
      </c>
      <c r="C36" s="79"/>
      <c r="D36" s="6" t="s">
        <v>0</v>
      </c>
      <c r="E36" s="6" t="s">
        <v>3</v>
      </c>
      <c r="F36" s="6" t="s">
        <v>1</v>
      </c>
      <c r="G36" s="9" t="s">
        <v>2</v>
      </c>
      <c r="H36" s="107" t="s">
        <v>25</v>
      </c>
      <c r="I36" s="107"/>
      <c r="J36" s="48" t="s">
        <v>26</v>
      </c>
      <c r="K36" s="48" t="s">
        <v>27</v>
      </c>
      <c r="L36" s="6" t="s">
        <v>28</v>
      </c>
      <c r="M36" s="48" t="s">
        <v>11</v>
      </c>
    </row>
    <row r="37" spans="1:13" x14ac:dyDescent="0.2">
      <c r="A37" s="4" t="s">
        <v>22</v>
      </c>
      <c r="B37">
        <v>11</v>
      </c>
      <c r="C37">
        <v>19</v>
      </c>
      <c r="D37">
        <f>AVERAGE(B37:C37)</f>
        <v>15</v>
      </c>
      <c r="E37" s="4">
        <v>10000</v>
      </c>
      <c r="F37" s="4">
        <f>1646-1621.4</f>
        <v>24.599999999999909</v>
      </c>
      <c r="G37" s="10">
        <f>LOG10(D37*100*E37/F37*1000)</f>
        <v>8.7851561519523038</v>
      </c>
      <c r="H37" s="3">
        <v>0</v>
      </c>
      <c r="J37" s="5">
        <f>H37/10</f>
        <v>0</v>
      </c>
      <c r="K37">
        <f>D37*E37-J37</f>
        <v>150000</v>
      </c>
      <c r="L37" t="e">
        <f>K37/J37</f>
        <v>#DIV/0!</v>
      </c>
      <c r="M37" s="5" t="e">
        <f>L37/dose!K64</f>
        <v>#DIV/0!</v>
      </c>
    </row>
    <row r="38" spans="1:13" x14ac:dyDescent="0.2">
      <c r="A38" s="4" t="s">
        <v>23</v>
      </c>
      <c r="B38">
        <v>73</v>
      </c>
      <c r="C38">
        <v>58</v>
      </c>
      <c r="D38">
        <f t="shared" ref="D38:D39" si="21">AVERAGE(B38:C38)</f>
        <v>65.5</v>
      </c>
      <c r="E38" s="4">
        <v>1000</v>
      </c>
      <c r="F38" s="4">
        <f>1675-1605.6</f>
        <v>69.400000000000091</v>
      </c>
      <c r="G38" s="10">
        <f>LOG10(D38*100*E38/F38*1000)</f>
        <v>7.9748818295369279</v>
      </c>
      <c r="J38" s="5">
        <v>0</v>
      </c>
      <c r="K38">
        <f t="shared" ref="K38:K39" si="22">D38*E38-J38</f>
        <v>65500</v>
      </c>
      <c r="L38" t="e">
        <f>(D38*E38)/J38</f>
        <v>#DIV/0!</v>
      </c>
      <c r="M38" s="5" t="e">
        <f>L38/dose!$O$6</f>
        <v>#DIV/0!</v>
      </c>
    </row>
    <row r="39" spans="1:13" x14ac:dyDescent="0.2">
      <c r="A39" s="4" t="s">
        <v>9</v>
      </c>
      <c r="B39">
        <v>36</v>
      </c>
      <c r="C39">
        <v>35</v>
      </c>
      <c r="D39">
        <f t="shared" si="21"/>
        <v>35.5</v>
      </c>
      <c r="E39" s="4">
        <v>10000</v>
      </c>
      <c r="F39" s="4">
        <f>1717.1-1702.7</f>
        <v>14.399999999999864</v>
      </c>
      <c r="G39" s="10">
        <f t="shared" ref="G39" si="23">LOG10(D39*100*E39/F39*1000)</f>
        <v>9.3918658609598484</v>
      </c>
      <c r="J39" s="5">
        <v>0</v>
      </c>
      <c r="K39">
        <f t="shared" si="22"/>
        <v>355000</v>
      </c>
      <c r="L39" t="e">
        <f>(D39*E39)/J39</f>
        <v>#DIV/0!</v>
      </c>
      <c r="M39" s="5" t="e">
        <f>L39/dose!$O$6</f>
        <v>#DIV/0!</v>
      </c>
    </row>
    <row r="40" spans="1:13" x14ac:dyDescent="0.2">
      <c r="A40" s="4"/>
      <c r="E40" s="4"/>
      <c r="F40" s="4"/>
      <c r="G40" s="10"/>
    </row>
    <row r="41" spans="1:13" ht="51" x14ac:dyDescent="0.2">
      <c r="A41" s="2" t="s">
        <v>33</v>
      </c>
      <c r="B41" s="79" t="s">
        <v>24</v>
      </c>
      <c r="C41" s="79"/>
      <c r="D41" s="6" t="s">
        <v>0</v>
      </c>
      <c r="E41" s="6" t="s">
        <v>3</v>
      </c>
      <c r="F41" s="6" t="s">
        <v>1</v>
      </c>
      <c r="G41" s="9" t="s">
        <v>2</v>
      </c>
      <c r="H41" s="107" t="s">
        <v>25</v>
      </c>
      <c r="I41" s="107"/>
      <c r="J41" s="48" t="s">
        <v>26</v>
      </c>
      <c r="K41" s="48" t="s">
        <v>27</v>
      </c>
      <c r="L41" s="6" t="s">
        <v>28</v>
      </c>
      <c r="M41" s="48" t="s">
        <v>11</v>
      </c>
    </row>
    <row r="42" spans="1:13" x14ac:dyDescent="0.2">
      <c r="A42" s="4" t="s">
        <v>22</v>
      </c>
      <c r="B42">
        <v>20</v>
      </c>
      <c r="C42">
        <v>21</v>
      </c>
      <c r="D42">
        <f>AVERAGE(B42:C42)</f>
        <v>20.5</v>
      </c>
      <c r="E42" s="4">
        <v>1000</v>
      </c>
      <c r="F42" s="4">
        <f>1705-1682.4</f>
        <v>22.599999999999909</v>
      </c>
      <c r="G42" s="10">
        <f>LOG10(D42*100*E42/F42*1000)</f>
        <v>7.9576454219083548</v>
      </c>
      <c r="H42" s="3">
        <v>0</v>
      </c>
      <c r="J42" s="5">
        <f>H42/10</f>
        <v>0</v>
      </c>
      <c r="K42">
        <f>D42*E42-J42</f>
        <v>20500</v>
      </c>
      <c r="L42" t="e">
        <f>K42/J42</f>
        <v>#DIV/0!</v>
      </c>
      <c r="M42" s="5" t="e">
        <f>L42/dose!K69</f>
        <v>#DIV/0!</v>
      </c>
    </row>
    <row r="43" spans="1:13" x14ac:dyDescent="0.2">
      <c r="A43" s="4" t="s">
        <v>23</v>
      </c>
      <c r="B43">
        <v>33</v>
      </c>
      <c r="C43">
        <v>27</v>
      </c>
      <c r="D43">
        <f t="shared" ref="D43:D44" si="24">AVERAGE(B43:C43)</f>
        <v>30</v>
      </c>
      <c r="E43" s="4">
        <v>1000</v>
      </c>
      <c r="F43" s="4">
        <f>1841.9-1768.7</f>
        <v>73.200000000000045</v>
      </c>
      <c r="G43" s="10">
        <f>LOG10(D43*100*E43/F43*1000)</f>
        <v>7.6126101736612704</v>
      </c>
      <c r="J43" s="5">
        <v>0</v>
      </c>
      <c r="K43">
        <f t="shared" ref="K43:K44" si="25">D43*E43-J43</f>
        <v>30000</v>
      </c>
      <c r="L43" t="e">
        <f>(D43*E43)/J43</f>
        <v>#DIV/0!</v>
      </c>
      <c r="M43" s="5" t="e">
        <f>L43/dose!$O$6</f>
        <v>#DIV/0!</v>
      </c>
    </row>
    <row r="44" spans="1:13" x14ac:dyDescent="0.2">
      <c r="A44" s="4" t="s">
        <v>9</v>
      </c>
      <c r="B44">
        <v>50</v>
      </c>
      <c r="C44">
        <v>48</v>
      </c>
      <c r="D44">
        <f t="shared" si="24"/>
        <v>49</v>
      </c>
      <c r="E44" s="4">
        <v>1000</v>
      </c>
      <c r="F44" s="4">
        <f>1676.6-1653.9</f>
        <v>22.699999999999818</v>
      </c>
      <c r="G44" s="10">
        <f t="shared" ref="G44" si="26">LOG10(D44*100*E44/F44*1000)</f>
        <v>8.3341702228353949</v>
      </c>
      <c r="J44" s="5">
        <v>0</v>
      </c>
      <c r="K44">
        <f t="shared" si="25"/>
        <v>49000</v>
      </c>
      <c r="L44" t="e">
        <f>(D44*E44)/J44</f>
        <v>#DIV/0!</v>
      </c>
      <c r="M44" s="5" t="e">
        <f>L44/dose!$O$6</f>
        <v>#DIV/0!</v>
      </c>
    </row>
    <row r="45" spans="1:13" x14ac:dyDescent="0.2">
      <c r="A45" s="2"/>
      <c r="B45" s="79"/>
      <c r="C45" s="79"/>
      <c r="D45" s="6"/>
      <c r="E45" s="6"/>
      <c r="F45" s="6"/>
      <c r="G45" s="9"/>
      <c r="H45" s="46"/>
      <c r="I45" s="46"/>
      <c r="J45" s="48"/>
      <c r="K45" s="6"/>
      <c r="L45" s="6"/>
      <c r="M45" s="48"/>
    </row>
    <row r="46" spans="1:13" ht="51" x14ac:dyDescent="0.2">
      <c r="A46" s="2" t="s">
        <v>34</v>
      </c>
      <c r="B46" s="79" t="s">
        <v>24</v>
      </c>
      <c r="C46" s="79"/>
      <c r="D46" s="6" t="s">
        <v>0</v>
      </c>
      <c r="E46" s="6" t="s">
        <v>3</v>
      </c>
      <c r="F46" s="6" t="s">
        <v>1</v>
      </c>
      <c r="G46" s="9" t="s">
        <v>2</v>
      </c>
      <c r="H46" s="107" t="s">
        <v>25</v>
      </c>
      <c r="I46" s="107"/>
      <c r="J46" s="48" t="s">
        <v>26</v>
      </c>
      <c r="K46" s="48" t="s">
        <v>27</v>
      </c>
      <c r="L46" s="6" t="s">
        <v>28</v>
      </c>
      <c r="M46" s="48" t="s">
        <v>11</v>
      </c>
    </row>
    <row r="47" spans="1:13" x14ac:dyDescent="0.2">
      <c r="A47" s="4" t="s">
        <v>22</v>
      </c>
      <c r="B47">
        <v>2</v>
      </c>
      <c r="C47">
        <v>1</v>
      </c>
      <c r="D47">
        <f>AVERAGE(B47:C47)</f>
        <v>1.5</v>
      </c>
      <c r="E47" s="4">
        <v>1</v>
      </c>
      <c r="F47" s="4">
        <f>1709.2-1691.5</f>
        <v>17.700000000000045</v>
      </c>
      <c r="G47" s="10">
        <f>LOG10(D47*100*E47/F47*1000)</f>
        <v>3.9281179926938736</v>
      </c>
      <c r="H47" s="3">
        <v>0</v>
      </c>
      <c r="J47" s="5">
        <f>H47/10</f>
        <v>0</v>
      </c>
      <c r="K47">
        <f>D47*E47-J47</f>
        <v>1.5</v>
      </c>
      <c r="L47" t="e">
        <f>K47/J47</f>
        <v>#DIV/0!</v>
      </c>
      <c r="M47" s="5" t="e">
        <f>L47/dose!K74</f>
        <v>#DIV/0!</v>
      </c>
    </row>
    <row r="48" spans="1:13" x14ac:dyDescent="0.2">
      <c r="A48" s="4" t="s">
        <v>23</v>
      </c>
      <c r="B48">
        <v>42</v>
      </c>
      <c r="C48">
        <v>45</v>
      </c>
      <c r="D48">
        <f t="shared" ref="D48:D49" si="27">AVERAGE(B48:C48)</f>
        <v>43.5</v>
      </c>
      <c r="E48" s="4">
        <v>10</v>
      </c>
      <c r="F48" s="4">
        <f>1684.5-1636.5</f>
        <v>48</v>
      </c>
      <c r="G48" s="10">
        <f>LOG10(D48*100*E48/F48*1000)</f>
        <v>5.9572480195790503</v>
      </c>
      <c r="J48" s="5">
        <v>0</v>
      </c>
      <c r="K48">
        <f t="shared" ref="K48:K49" si="28">D48*E48-J48</f>
        <v>435</v>
      </c>
      <c r="L48" t="e">
        <f>(D48*E48)/J48</f>
        <v>#DIV/0!</v>
      </c>
      <c r="M48" s="5" t="e">
        <f>L48/dose!$O$6</f>
        <v>#DIV/0!</v>
      </c>
    </row>
    <row r="49" spans="1:13" x14ac:dyDescent="0.2">
      <c r="A49" s="4" t="s">
        <v>9</v>
      </c>
      <c r="B49">
        <v>14</v>
      </c>
      <c r="C49">
        <v>13</v>
      </c>
      <c r="D49">
        <f t="shared" si="27"/>
        <v>13.5</v>
      </c>
      <c r="E49" s="4">
        <v>100</v>
      </c>
      <c r="F49" s="4">
        <f>1731.4-1725</f>
        <v>6.4000000000000909</v>
      </c>
      <c r="G49" s="10">
        <f t="shared" ref="G49" si="29">LOG10(D49*100*E49/F49*1000)</f>
        <v>7.3241537945111128</v>
      </c>
      <c r="J49" s="5">
        <v>0</v>
      </c>
      <c r="K49">
        <f t="shared" si="28"/>
        <v>1350</v>
      </c>
      <c r="L49" t="e">
        <f>(D49*E49)/J49</f>
        <v>#DIV/0!</v>
      </c>
      <c r="M49" s="5" t="e">
        <f>L49/dose!$O$6</f>
        <v>#DIV/0!</v>
      </c>
    </row>
    <row r="50" spans="1:13" x14ac:dyDescent="0.2">
      <c r="A50" s="6"/>
      <c r="B50" s="8"/>
      <c r="C50" s="8"/>
      <c r="E50" s="6"/>
      <c r="F50" s="6"/>
      <c r="G50" s="10"/>
    </row>
    <row r="51" spans="1:13" s="81" customFormat="1" x14ac:dyDescent="0.2">
      <c r="A51" s="108"/>
      <c r="E51" s="108"/>
      <c r="F51" s="108"/>
      <c r="G51" s="109"/>
      <c r="H51" s="110"/>
      <c r="I51" s="110"/>
      <c r="J51" s="111"/>
      <c r="M51" s="111"/>
    </row>
    <row r="52" spans="1:13" s="81" customFormat="1" x14ac:dyDescent="0.2">
      <c r="A52" s="112"/>
      <c r="B52" s="113"/>
      <c r="C52" s="113"/>
      <c r="D52" s="114"/>
      <c r="E52" s="114"/>
      <c r="F52" s="114"/>
      <c r="G52" s="115"/>
      <c r="H52" s="116"/>
      <c r="I52" s="116"/>
      <c r="J52" s="117"/>
      <c r="K52" s="114"/>
      <c r="L52" s="114"/>
      <c r="M52" s="117"/>
    </row>
    <row r="53" spans="1:13" s="81" customFormat="1" x14ac:dyDescent="0.2">
      <c r="A53" s="108"/>
      <c r="E53" s="108"/>
      <c r="F53" s="108"/>
      <c r="G53" s="109"/>
      <c r="H53" s="110"/>
      <c r="I53" s="110"/>
      <c r="J53" s="111"/>
      <c r="M53" s="111"/>
    </row>
    <row r="54" spans="1:13" s="81" customFormat="1" x14ac:dyDescent="0.2">
      <c r="A54" s="108"/>
      <c r="E54" s="108"/>
      <c r="F54" s="108"/>
      <c r="G54" s="109"/>
      <c r="H54" s="110"/>
      <c r="I54" s="110"/>
      <c r="J54" s="111"/>
      <c r="M54" s="111"/>
    </row>
    <row r="55" spans="1:13" s="81" customFormat="1" x14ac:dyDescent="0.2">
      <c r="A55" s="108"/>
      <c r="E55" s="108"/>
      <c r="F55" s="108"/>
      <c r="G55" s="109"/>
      <c r="H55" s="110"/>
      <c r="I55" s="110"/>
      <c r="J55" s="111"/>
      <c r="M55" s="111"/>
    </row>
    <row r="56" spans="1:13" s="81" customFormat="1" x14ac:dyDescent="0.2">
      <c r="A56" s="108"/>
      <c r="E56" s="108"/>
      <c r="F56" s="108"/>
      <c r="G56" s="109"/>
      <c r="H56" s="110"/>
      <c r="I56" s="110"/>
      <c r="J56" s="111"/>
      <c r="M56" s="111"/>
    </row>
    <row r="57" spans="1:13" s="81" customFormat="1" x14ac:dyDescent="0.2">
      <c r="A57" s="114"/>
      <c r="B57" s="118"/>
      <c r="C57" s="118"/>
      <c r="E57" s="114"/>
      <c r="F57" s="114"/>
      <c r="G57" s="109"/>
      <c r="H57" s="110"/>
      <c r="I57" s="110"/>
      <c r="J57" s="111"/>
      <c r="M57" s="111"/>
    </row>
    <row r="58" spans="1:13" s="81" customFormat="1" x14ac:dyDescent="0.2">
      <c r="A58" s="108"/>
      <c r="E58" s="108"/>
      <c r="F58" s="108"/>
      <c r="G58" s="109"/>
      <c r="H58" s="110"/>
      <c r="I58" s="110"/>
      <c r="J58" s="111"/>
      <c r="M58" s="111"/>
    </row>
    <row r="59" spans="1:13" s="81" customFormat="1" x14ac:dyDescent="0.2">
      <c r="A59" s="112"/>
      <c r="B59" s="113"/>
      <c r="C59" s="113"/>
      <c r="D59" s="114"/>
      <c r="E59" s="114"/>
      <c r="F59" s="114"/>
      <c r="G59" s="115"/>
      <c r="H59" s="116"/>
      <c r="I59" s="116"/>
      <c r="J59" s="117"/>
      <c r="K59" s="114"/>
      <c r="L59" s="114"/>
      <c r="M59" s="117"/>
    </row>
    <row r="60" spans="1:13" s="81" customFormat="1" x14ac:dyDescent="0.2">
      <c r="A60" s="108"/>
      <c r="E60" s="108"/>
      <c r="F60" s="108"/>
      <c r="G60" s="109"/>
      <c r="H60" s="110"/>
      <c r="I60" s="110"/>
      <c r="J60" s="111"/>
      <c r="M60" s="111"/>
    </row>
    <row r="61" spans="1:13" s="81" customFormat="1" x14ac:dyDescent="0.2">
      <c r="A61" s="108"/>
      <c r="E61" s="108"/>
      <c r="F61" s="108"/>
      <c r="G61" s="109"/>
      <c r="H61" s="110"/>
      <c r="I61" s="110"/>
      <c r="J61" s="111"/>
      <c r="M61" s="111"/>
    </row>
    <row r="62" spans="1:13" s="81" customFormat="1" x14ac:dyDescent="0.2">
      <c r="A62" s="108"/>
      <c r="E62" s="108"/>
      <c r="F62" s="108"/>
      <c r="G62" s="109"/>
      <c r="H62" s="110"/>
      <c r="I62" s="110"/>
      <c r="J62" s="111"/>
      <c r="M62" s="111"/>
    </row>
    <row r="63" spans="1:13" s="81" customFormat="1" x14ac:dyDescent="0.2">
      <c r="A63" s="108"/>
      <c r="E63" s="108"/>
      <c r="F63" s="108"/>
      <c r="G63" s="109"/>
      <c r="H63" s="110"/>
      <c r="I63" s="110"/>
      <c r="J63" s="111"/>
      <c r="M63" s="111"/>
    </row>
    <row r="64" spans="1:13" s="81" customFormat="1" x14ac:dyDescent="0.2">
      <c r="A64" s="114"/>
      <c r="B64" s="118"/>
      <c r="C64" s="118"/>
      <c r="E64" s="114"/>
      <c r="F64" s="114"/>
      <c r="G64" s="109"/>
      <c r="H64" s="110"/>
      <c r="I64" s="110"/>
      <c r="J64" s="111"/>
      <c r="M64" s="111"/>
    </row>
    <row r="65" spans="1:13" s="81" customFormat="1" x14ac:dyDescent="0.2">
      <c r="A65" s="108"/>
      <c r="E65" s="108"/>
      <c r="F65" s="108"/>
      <c r="G65" s="109"/>
      <c r="H65" s="110"/>
      <c r="I65" s="110"/>
      <c r="J65" s="111"/>
      <c r="M65" s="111"/>
    </row>
    <row r="66" spans="1:13" s="81" customFormat="1" x14ac:dyDescent="0.2">
      <c r="A66" s="112"/>
      <c r="B66" s="118"/>
      <c r="C66" s="118"/>
      <c r="D66" s="114"/>
      <c r="E66" s="114"/>
      <c r="F66" s="114"/>
      <c r="G66" s="115"/>
      <c r="H66" s="116"/>
      <c r="I66" s="110"/>
      <c r="J66" s="111"/>
      <c r="M66" s="111"/>
    </row>
    <row r="67" spans="1:13" s="81" customFormat="1" x14ac:dyDescent="0.2">
      <c r="A67" s="108"/>
      <c r="E67" s="108"/>
      <c r="F67" s="108"/>
      <c r="G67" s="109"/>
      <c r="H67" s="110"/>
      <c r="I67" s="110"/>
      <c r="J67" s="111"/>
      <c r="M67" s="111"/>
    </row>
    <row r="68" spans="1:13" s="81" customFormat="1" x14ac:dyDescent="0.2">
      <c r="A68" s="108"/>
      <c r="E68" s="108"/>
      <c r="F68" s="108"/>
      <c r="G68" s="109"/>
      <c r="H68" s="110"/>
      <c r="I68" s="110"/>
      <c r="J68" s="111"/>
      <c r="M68" s="111"/>
    </row>
    <row r="69" spans="1:13" x14ac:dyDescent="0.2">
      <c r="A69" s="4"/>
      <c r="E69" s="4"/>
      <c r="F69" s="4"/>
      <c r="G69" s="10"/>
    </row>
    <row r="70" spans="1:13" x14ac:dyDescent="0.2">
      <c r="A70" s="4"/>
      <c r="E70" s="4"/>
      <c r="F70" s="4"/>
      <c r="G70" s="10"/>
    </row>
    <row r="71" spans="1:13" x14ac:dyDescent="0.2">
      <c r="A71" s="6"/>
      <c r="B71" s="8"/>
      <c r="C71" s="8"/>
      <c r="E71" s="6"/>
      <c r="F71" s="6"/>
      <c r="G71" s="10"/>
    </row>
    <row r="72" spans="1:13" x14ac:dyDescent="0.2">
      <c r="A72" s="12"/>
      <c r="B72" s="8"/>
      <c r="C72" s="8"/>
      <c r="D72" s="6"/>
      <c r="E72" s="6"/>
      <c r="F72" s="6"/>
      <c r="G72" s="9"/>
      <c r="H72" s="46"/>
    </row>
    <row r="73" spans="1:13" x14ac:dyDescent="0.2">
      <c r="A73" s="2"/>
      <c r="B73" s="8"/>
      <c r="C73" s="8"/>
      <c r="D73" s="6"/>
      <c r="E73" s="6"/>
      <c r="F73" s="6"/>
      <c r="G73" s="9"/>
      <c r="H73" s="46"/>
    </row>
    <row r="74" spans="1:13" x14ac:dyDescent="0.2">
      <c r="A74" s="4"/>
      <c r="E74" s="4"/>
      <c r="F74" s="4"/>
      <c r="G74" s="10"/>
    </row>
    <row r="75" spans="1:13" x14ac:dyDescent="0.2">
      <c r="A75" s="4"/>
      <c r="E75" s="4"/>
      <c r="F75" s="4"/>
      <c r="G75" s="10"/>
    </row>
    <row r="76" spans="1:13" x14ac:dyDescent="0.2">
      <c r="A76" s="4"/>
      <c r="E76" s="4"/>
      <c r="F76" s="4"/>
      <c r="G76" s="10"/>
    </row>
    <row r="77" spans="1:13" x14ac:dyDescent="0.2">
      <c r="A77" s="4"/>
      <c r="E77" s="4"/>
      <c r="F77" s="4"/>
      <c r="G77" s="10"/>
    </row>
    <row r="78" spans="1:13" x14ac:dyDescent="0.2">
      <c r="A78" s="6"/>
      <c r="B78" s="8"/>
      <c r="C78" s="8"/>
      <c r="E78" s="6"/>
      <c r="F78" s="6"/>
      <c r="G78" s="10"/>
    </row>
    <row r="79" spans="1:13" x14ac:dyDescent="0.2">
      <c r="A79" s="4"/>
      <c r="E79" s="4"/>
      <c r="F79" s="4"/>
      <c r="G79" s="10"/>
    </row>
    <row r="80" spans="1:13" x14ac:dyDescent="0.2">
      <c r="A80" s="2"/>
      <c r="B80" s="8"/>
      <c r="C80" s="8"/>
      <c r="D80" s="6"/>
      <c r="E80" s="6"/>
      <c r="F80" s="6"/>
      <c r="G80" s="9"/>
      <c r="H80" s="46"/>
    </row>
    <row r="81" spans="1:9" x14ac:dyDescent="0.2">
      <c r="A81" s="4"/>
      <c r="E81" s="4"/>
      <c r="F81" s="4"/>
      <c r="G81" s="10"/>
    </row>
    <row r="82" spans="1:9" x14ac:dyDescent="0.2">
      <c r="A82" s="4"/>
      <c r="E82" s="4"/>
      <c r="F82" s="4"/>
      <c r="G82" s="10"/>
    </row>
    <row r="83" spans="1:9" x14ac:dyDescent="0.2">
      <c r="A83" s="4"/>
      <c r="E83" s="4"/>
      <c r="F83" s="4"/>
      <c r="G83" s="10"/>
    </row>
    <row r="84" spans="1:9" x14ac:dyDescent="0.2">
      <c r="A84" s="4"/>
      <c r="E84" s="4"/>
      <c r="F84" s="4"/>
      <c r="G84" s="10"/>
    </row>
    <row r="85" spans="1:9" x14ac:dyDescent="0.2">
      <c r="A85" s="6"/>
      <c r="B85" s="8"/>
      <c r="C85" s="8"/>
      <c r="E85" s="6"/>
      <c r="F85" s="6"/>
      <c r="G85" s="10"/>
    </row>
    <row r="86" spans="1:9" x14ac:dyDescent="0.2">
      <c r="A86" s="4"/>
      <c r="E86" s="4"/>
      <c r="F86" s="4"/>
      <c r="G86" s="10"/>
    </row>
    <row r="87" spans="1:9" x14ac:dyDescent="0.2">
      <c r="A87" s="2"/>
      <c r="B87" s="8"/>
      <c r="C87" s="8"/>
      <c r="D87" s="6"/>
      <c r="E87" s="6"/>
      <c r="F87" s="6"/>
      <c r="G87" s="9"/>
      <c r="H87" s="46"/>
    </row>
    <row r="88" spans="1:9" x14ac:dyDescent="0.2">
      <c r="A88" s="4"/>
      <c r="E88" s="4"/>
      <c r="F88" s="4"/>
      <c r="G88" s="10"/>
    </row>
    <row r="89" spans="1:9" x14ac:dyDescent="0.2">
      <c r="A89" s="4"/>
      <c r="E89" s="4"/>
      <c r="F89" s="4"/>
      <c r="G89" s="10"/>
    </row>
    <row r="90" spans="1:9" x14ac:dyDescent="0.2">
      <c r="A90" s="4"/>
      <c r="E90" s="4"/>
      <c r="F90" s="4"/>
      <c r="G90" s="10"/>
    </row>
    <row r="91" spans="1:9" x14ac:dyDescent="0.2">
      <c r="A91" s="4"/>
      <c r="E91" s="4"/>
      <c r="F91" s="4"/>
      <c r="G91" s="10"/>
    </row>
    <row r="92" spans="1:9" x14ac:dyDescent="0.2">
      <c r="A92" s="6"/>
      <c r="B92" s="8"/>
      <c r="C92" s="8"/>
      <c r="E92" s="6"/>
      <c r="F92" s="6"/>
      <c r="G92" s="10"/>
      <c r="I92" s="46"/>
    </row>
    <row r="93" spans="1:9" x14ac:dyDescent="0.2">
      <c r="A93" s="4"/>
      <c r="E93" s="4"/>
      <c r="F93" s="4"/>
      <c r="G93" s="10"/>
    </row>
    <row r="94" spans="1:9" x14ac:dyDescent="0.2">
      <c r="A94" s="2"/>
      <c r="B94" s="8"/>
      <c r="C94" s="8"/>
      <c r="D94" s="6"/>
      <c r="E94" s="6"/>
      <c r="F94" s="6"/>
      <c r="G94" s="9"/>
      <c r="H94" s="46"/>
    </row>
    <row r="95" spans="1:9" x14ac:dyDescent="0.2">
      <c r="A95" s="4"/>
      <c r="E95" s="4"/>
      <c r="F95" s="4"/>
      <c r="G95" s="10"/>
    </row>
    <row r="96" spans="1:9" x14ac:dyDescent="0.2">
      <c r="A96" s="4"/>
      <c r="E96" s="4"/>
      <c r="F96" s="4"/>
      <c r="G96" s="10"/>
    </row>
    <row r="97" spans="1:8" x14ac:dyDescent="0.2">
      <c r="A97" s="4"/>
      <c r="E97" s="4"/>
      <c r="F97" s="4"/>
      <c r="G97" s="10"/>
    </row>
    <row r="98" spans="1:8" x14ac:dyDescent="0.2">
      <c r="A98" s="4"/>
      <c r="E98" s="4"/>
      <c r="F98" s="4"/>
      <c r="G98" s="10"/>
    </row>
    <row r="99" spans="1:8" x14ac:dyDescent="0.2">
      <c r="A99" s="6"/>
      <c r="B99" s="8"/>
      <c r="C99" s="8"/>
      <c r="E99" s="6"/>
      <c r="F99" s="6"/>
      <c r="G99" s="10"/>
    </row>
    <row r="100" spans="1:8" x14ac:dyDescent="0.2">
      <c r="A100" s="12"/>
      <c r="B100" s="8"/>
      <c r="C100" s="8"/>
      <c r="D100" s="6"/>
      <c r="E100" s="6"/>
      <c r="F100" s="6"/>
      <c r="G100" s="9"/>
      <c r="H100" s="46"/>
    </row>
    <row r="101" spans="1:8" x14ac:dyDescent="0.2">
      <c r="A101" s="2"/>
      <c r="B101" s="8"/>
      <c r="C101" s="8"/>
      <c r="D101" s="6"/>
      <c r="E101" s="6"/>
      <c r="F101" s="6"/>
      <c r="G101" s="9"/>
      <c r="H101" s="46"/>
    </row>
    <row r="102" spans="1:8" x14ac:dyDescent="0.2">
      <c r="A102" s="4"/>
      <c r="E102" s="4"/>
      <c r="F102" s="4"/>
      <c r="G102" s="10"/>
    </row>
    <row r="103" spans="1:8" x14ac:dyDescent="0.2">
      <c r="A103" s="4"/>
      <c r="E103" s="4"/>
      <c r="F103" s="4"/>
      <c r="G103" s="10"/>
    </row>
    <row r="104" spans="1:8" x14ac:dyDescent="0.2">
      <c r="A104" s="4"/>
      <c r="E104" s="4"/>
      <c r="F104" s="4"/>
      <c r="G104" s="10"/>
    </row>
    <row r="105" spans="1:8" x14ac:dyDescent="0.2">
      <c r="A105" s="4"/>
      <c r="E105" s="4"/>
      <c r="F105" s="4"/>
      <c r="G105" s="10"/>
    </row>
    <row r="106" spans="1:8" x14ac:dyDescent="0.2">
      <c r="A106" s="6"/>
      <c r="B106" s="8"/>
      <c r="C106" s="8"/>
      <c r="E106" s="6"/>
      <c r="F106" s="6"/>
      <c r="G106" s="10"/>
    </row>
    <row r="107" spans="1:8" x14ac:dyDescent="0.2">
      <c r="A107" s="12"/>
      <c r="B107" s="8"/>
      <c r="C107" s="8"/>
      <c r="D107" s="6"/>
      <c r="E107" s="6"/>
      <c r="F107" s="6"/>
      <c r="G107" s="9"/>
      <c r="H107" s="46"/>
    </row>
    <row r="108" spans="1:8" x14ac:dyDescent="0.2">
      <c r="A108" s="2"/>
      <c r="B108" s="8"/>
      <c r="C108" s="8"/>
      <c r="D108" s="6"/>
      <c r="E108" s="6"/>
      <c r="F108" s="6"/>
      <c r="G108" s="9"/>
      <c r="H108" s="46"/>
    </row>
    <row r="109" spans="1:8" x14ac:dyDescent="0.2">
      <c r="A109" s="4"/>
      <c r="E109" s="4"/>
      <c r="F109" s="4"/>
      <c r="G109" s="10"/>
    </row>
    <row r="110" spans="1:8" x14ac:dyDescent="0.2">
      <c r="A110" s="4"/>
      <c r="E110" s="4"/>
      <c r="F110" s="4"/>
      <c r="G110" s="10"/>
    </row>
    <row r="111" spans="1:8" x14ac:dyDescent="0.2">
      <c r="A111" s="4"/>
      <c r="E111" s="4"/>
      <c r="F111" s="4"/>
      <c r="G111" s="10"/>
    </row>
    <row r="112" spans="1:8" x14ac:dyDescent="0.2">
      <c r="A112" s="4"/>
      <c r="E112" s="4"/>
      <c r="F112" s="4"/>
      <c r="G112" s="10"/>
    </row>
    <row r="113" spans="1:9" x14ac:dyDescent="0.2">
      <c r="A113" s="6"/>
      <c r="B113" s="8"/>
      <c r="C113" s="8"/>
      <c r="E113" s="6"/>
      <c r="F113" s="6"/>
      <c r="G113" s="10"/>
    </row>
    <row r="114" spans="1:9" x14ac:dyDescent="0.2">
      <c r="A114" s="4"/>
      <c r="E114" s="4"/>
      <c r="F114" s="4"/>
      <c r="G114" s="10"/>
    </row>
    <row r="115" spans="1:9" x14ac:dyDescent="0.2">
      <c r="A115" s="2"/>
      <c r="B115" s="8"/>
      <c r="C115" s="8"/>
      <c r="D115" s="6"/>
      <c r="E115" s="6"/>
      <c r="F115" s="6"/>
      <c r="G115" s="9"/>
      <c r="H115" s="46"/>
    </row>
    <row r="116" spans="1:9" x14ac:dyDescent="0.2">
      <c r="A116" s="4"/>
      <c r="E116" s="4"/>
      <c r="F116" s="4"/>
      <c r="G116" s="10"/>
    </row>
    <row r="117" spans="1:9" x14ac:dyDescent="0.2">
      <c r="A117" s="4"/>
      <c r="E117" s="4"/>
      <c r="F117" s="4"/>
      <c r="G117" s="10"/>
    </row>
    <row r="118" spans="1:9" x14ac:dyDescent="0.2">
      <c r="A118" s="4"/>
      <c r="E118" s="4"/>
      <c r="F118" s="4"/>
      <c r="G118" s="10"/>
    </row>
    <row r="119" spans="1:9" x14ac:dyDescent="0.2">
      <c r="A119" s="4"/>
      <c r="E119" s="4"/>
      <c r="F119" s="4"/>
      <c r="G119" s="10"/>
    </row>
    <row r="120" spans="1:9" x14ac:dyDescent="0.2">
      <c r="A120" s="6"/>
      <c r="B120" s="8"/>
      <c r="C120" s="8"/>
      <c r="E120" s="6"/>
      <c r="F120" s="6"/>
      <c r="G120" s="10"/>
    </row>
    <row r="121" spans="1:9" x14ac:dyDescent="0.2">
      <c r="A121" s="4"/>
      <c r="E121" s="4"/>
      <c r="F121" s="4"/>
      <c r="G121" s="10"/>
    </row>
    <row r="122" spans="1:9" x14ac:dyDescent="0.2">
      <c r="A122" s="2"/>
      <c r="B122" s="8"/>
      <c r="C122" s="8"/>
      <c r="D122" s="6"/>
      <c r="E122" s="6"/>
      <c r="F122" s="6"/>
      <c r="G122" s="9"/>
      <c r="H122" s="46"/>
    </row>
    <row r="123" spans="1:9" x14ac:dyDescent="0.2">
      <c r="A123" s="4"/>
      <c r="E123" s="4"/>
      <c r="F123" s="4"/>
      <c r="G123" s="10"/>
    </row>
    <row r="124" spans="1:9" x14ac:dyDescent="0.2">
      <c r="A124" s="4"/>
      <c r="E124" s="4"/>
      <c r="F124" s="4"/>
      <c r="G124" s="10"/>
    </row>
    <row r="125" spans="1:9" ht="20" customHeight="1" x14ac:dyDescent="0.2">
      <c r="A125" s="4"/>
      <c r="E125" s="4"/>
      <c r="F125" s="4"/>
      <c r="G125" s="10"/>
      <c r="I125" s="46"/>
    </row>
    <row r="126" spans="1:9" x14ac:dyDescent="0.2">
      <c r="A126" s="4"/>
      <c r="E126" s="4"/>
      <c r="F126" s="4"/>
      <c r="G126" s="10"/>
    </row>
    <row r="127" spans="1:9" x14ac:dyDescent="0.2">
      <c r="A127" s="6"/>
      <c r="B127" s="8"/>
      <c r="C127" s="8"/>
      <c r="E127" s="6"/>
      <c r="F127" s="6"/>
      <c r="G127" s="10"/>
    </row>
    <row r="128" spans="1:9" x14ac:dyDescent="0.2">
      <c r="A128" s="4"/>
      <c r="E128" s="4"/>
      <c r="F128" s="4"/>
      <c r="G128" s="10"/>
    </row>
    <row r="129" spans="1:13" x14ac:dyDescent="0.2">
      <c r="A129" s="2"/>
      <c r="B129" s="8"/>
      <c r="C129" s="8"/>
      <c r="D129" s="6"/>
      <c r="E129" s="6"/>
      <c r="F129" s="6"/>
      <c r="G129" s="9"/>
      <c r="H129" s="46"/>
    </row>
    <row r="130" spans="1:13" x14ac:dyDescent="0.2">
      <c r="A130" s="4"/>
      <c r="E130" s="4"/>
      <c r="F130" s="4"/>
      <c r="G130" s="10"/>
    </row>
    <row r="131" spans="1:13" x14ac:dyDescent="0.2">
      <c r="A131" s="4"/>
      <c r="E131" s="4"/>
      <c r="F131" s="4"/>
      <c r="G131" s="10"/>
    </row>
    <row r="132" spans="1:13" x14ac:dyDescent="0.2">
      <c r="A132" s="4"/>
      <c r="E132" s="4"/>
      <c r="F132" s="4"/>
      <c r="G132" s="10"/>
    </row>
    <row r="133" spans="1:13" x14ac:dyDescent="0.2">
      <c r="A133" s="4"/>
      <c r="E133" s="4"/>
      <c r="F133" s="4"/>
      <c r="G133" s="10"/>
    </row>
    <row r="134" spans="1:13" x14ac:dyDescent="0.2">
      <c r="A134" s="6"/>
      <c r="B134" s="8"/>
      <c r="C134" s="8"/>
      <c r="E134" s="6"/>
      <c r="F134" s="6"/>
      <c r="G134" s="10"/>
    </row>
    <row r="135" spans="1:13" s="27" customFormat="1" x14ac:dyDescent="0.2">
      <c r="A135" s="29"/>
      <c r="B135" s="30"/>
      <c r="C135" s="30"/>
      <c r="E135" s="29"/>
      <c r="F135" s="29"/>
      <c r="G135" s="28"/>
      <c r="H135" s="47"/>
      <c r="I135" s="47"/>
      <c r="J135" s="49"/>
      <c r="M135" s="49"/>
    </row>
    <row r="136" spans="1:13" x14ac:dyDescent="0.2">
      <c r="A136" s="2"/>
      <c r="B136" s="8"/>
      <c r="C136" s="8"/>
      <c r="D136" s="6"/>
      <c r="E136" s="6"/>
      <c r="F136" s="6"/>
      <c r="G136" s="9"/>
      <c r="H136" s="46"/>
    </row>
    <row r="137" spans="1:13" x14ac:dyDescent="0.2">
      <c r="A137" s="4"/>
      <c r="E137" s="4"/>
      <c r="F137" s="4"/>
      <c r="G137" s="10"/>
    </row>
    <row r="138" spans="1:13" x14ac:dyDescent="0.2">
      <c r="A138" s="4"/>
      <c r="E138" s="4"/>
      <c r="F138" s="4"/>
      <c r="G138" s="10"/>
    </row>
    <row r="139" spans="1:13" x14ac:dyDescent="0.2">
      <c r="A139" s="4"/>
      <c r="E139" s="4"/>
      <c r="F139" s="4"/>
      <c r="G139" s="10"/>
    </row>
    <row r="140" spans="1:13" x14ac:dyDescent="0.2">
      <c r="A140" s="4"/>
      <c r="E140" s="4"/>
      <c r="F140" s="4"/>
      <c r="G140" s="10"/>
    </row>
    <row r="141" spans="1:13" x14ac:dyDescent="0.2">
      <c r="A141" s="6"/>
      <c r="B141" s="8"/>
      <c r="C141" s="8"/>
      <c r="E141" s="6"/>
      <c r="F141" s="6"/>
      <c r="G141" s="10"/>
    </row>
    <row r="142" spans="1:13" x14ac:dyDescent="0.2">
      <c r="A142" s="4"/>
      <c r="E142" s="4"/>
      <c r="F142" s="4"/>
      <c r="G142" s="10"/>
    </row>
    <row r="143" spans="1:13" x14ac:dyDescent="0.2">
      <c r="A143" s="2"/>
      <c r="B143" s="8"/>
      <c r="C143" s="8"/>
      <c r="D143" s="6"/>
      <c r="E143" s="6"/>
      <c r="F143" s="6"/>
      <c r="G143" s="9"/>
      <c r="H143" s="46"/>
    </row>
    <row r="144" spans="1:13" x14ac:dyDescent="0.2">
      <c r="A144" s="4"/>
      <c r="E144" s="4"/>
      <c r="F144" s="4"/>
      <c r="G144" s="10"/>
    </row>
    <row r="145" spans="1:9" x14ac:dyDescent="0.2">
      <c r="A145" s="4"/>
      <c r="E145" s="4"/>
      <c r="F145" s="4"/>
      <c r="G145" s="10"/>
    </row>
    <row r="146" spans="1:9" x14ac:dyDescent="0.2">
      <c r="A146" s="4"/>
      <c r="E146" s="4"/>
      <c r="F146" s="4"/>
      <c r="G146" s="10"/>
    </row>
    <row r="147" spans="1:9" x14ac:dyDescent="0.2">
      <c r="A147" s="4"/>
      <c r="E147" s="4"/>
      <c r="F147" s="4"/>
      <c r="G147" s="10"/>
    </row>
    <row r="148" spans="1:9" x14ac:dyDescent="0.2">
      <c r="A148" s="6"/>
      <c r="B148" s="8"/>
      <c r="C148" s="8"/>
      <c r="E148" s="6"/>
      <c r="F148" s="6"/>
      <c r="G148" s="10"/>
    </row>
    <row r="149" spans="1:9" x14ac:dyDescent="0.2">
      <c r="A149" s="4"/>
      <c r="E149" s="4"/>
      <c r="F149" s="4"/>
      <c r="G149" s="10"/>
    </row>
    <row r="150" spans="1:9" x14ac:dyDescent="0.2">
      <c r="A150" s="2"/>
      <c r="B150" s="8"/>
      <c r="C150" s="8"/>
      <c r="D150" s="6"/>
      <c r="E150" s="6"/>
      <c r="F150" s="6"/>
      <c r="G150" s="9"/>
      <c r="H150" s="46"/>
    </row>
    <row r="151" spans="1:9" x14ac:dyDescent="0.2">
      <c r="A151" s="4"/>
      <c r="E151" s="4"/>
      <c r="F151" s="4"/>
      <c r="G151" s="10"/>
    </row>
    <row r="152" spans="1:9" x14ac:dyDescent="0.2">
      <c r="A152" s="4"/>
      <c r="E152" s="4"/>
      <c r="F152" s="4"/>
      <c r="G152" s="10"/>
    </row>
    <row r="153" spans="1:9" x14ac:dyDescent="0.2">
      <c r="A153" s="4"/>
      <c r="E153" s="4"/>
      <c r="F153" s="4"/>
      <c r="G153" s="10"/>
    </row>
    <row r="154" spans="1:9" x14ac:dyDescent="0.2">
      <c r="A154" s="4"/>
      <c r="E154" s="4"/>
      <c r="F154" s="4"/>
      <c r="G154" s="10"/>
    </row>
    <row r="155" spans="1:9" x14ac:dyDescent="0.2">
      <c r="A155" s="6"/>
      <c r="B155" s="8"/>
      <c r="C155" s="8"/>
      <c r="E155" s="6"/>
      <c r="F155" s="6"/>
      <c r="G155" s="10"/>
    </row>
    <row r="156" spans="1:9" x14ac:dyDescent="0.2">
      <c r="A156" s="4"/>
      <c r="E156" s="4"/>
      <c r="F156" s="4"/>
      <c r="G156" s="10"/>
    </row>
    <row r="157" spans="1:9" x14ac:dyDescent="0.2">
      <c r="A157" s="2"/>
      <c r="B157" s="8"/>
      <c r="C157" s="8"/>
      <c r="D157" s="6"/>
      <c r="E157" s="6"/>
      <c r="F157" s="6"/>
      <c r="G157" s="9"/>
      <c r="H157" s="46"/>
    </row>
    <row r="158" spans="1:9" x14ac:dyDescent="0.2">
      <c r="A158" s="4"/>
      <c r="E158" s="4"/>
      <c r="F158" s="4"/>
      <c r="G158" s="10"/>
      <c r="I158" s="46"/>
    </row>
    <row r="159" spans="1:9" x14ac:dyDescent="0.2">
      <c r="A159" s="4"/>
      <c r="E159" s="4"/>
      <c r="F159" s="4"/>
      <c r="G159" s="10"/>
    </row>
    <row r="160" spans="1:9" x14ac:dyDescent="0.2">
      <c r="A160" s="4"/>
      <c r="E160" s="4"/>
      <c r="F160" s="4"/>
      <c r="G160" s="10"/>
    </row>
    <row r="161" spans="1:8" x14ac:dyDescent="0.2">
      <c r="A161" s="4"/>
      <c r="E161" s="4"/>
      <c r="F161" s="4"/>
      <c r="G161" s="10"/>
    </row>
    <row r="162" spans="1:8" x14ac:dyDescent="0.2">
      <c r="A162" s="6"/>
      <c r="B162" s="8"/>
      <c r="C162" s="8"/>
      <c r="E162" s="6"/>
      <c r="F162" s="6"/>
      <c r="G162" s="10"/>
    </row>
    <row r="163" spans="1:8" x14ac:dyDescent="0.2">
      <c r="A163" s="4"/>
      <c r="E163" s="4"/>
      <c r="F163" s="4"/>
      <c r="G163" s="10"/>
    </row>
    <row r="164" spans="1:8" x14ac:dyDescent="0.2">
      <c r="A164" s="2"/>
      <c r="B164" s="8"/>
      <c r="C164" s="8"/>
      <c r="D164" s="6"/>
      <c r="E164" s="6"/>
      <c r="F164" s="6"/>
      <c r="G164" s="9"/>
      <c r="H164" s="46"/>
    </row>
    <row r="165" spans="1:8" x14ac:dyDescent="0.2">
      <c r="A165" s="4"/>
      <c r="E165" s="4"/>
      <c r="F165" s="4"/>
      <c r="G165" s="10"/>
    </row>
    <row r="166" spans="1:8" x14ac:dyDescent="0.2">
      <c r="A166" s="4"/>
      <c r="E166" s="4"/>
      <c r="F166" s="4"/>
      <c r="G166" s="10"/>
    </row>
    <row r="167" spans="1:8" x14ac:dyDescent="0.2">
      <c r="A167" s="4"/>
      <c r="E167" s="4"/>
      <c r="F167" s="4"/>
      <c r="G167" s="10"/>
    </row>
    <row r="168" spans="1:8" x14ac:dyDescent="0.2">
      <c r="A168" s="4"/>
      <c r="E168" s="4"/>
      <c r="F168" s="4"/>
      <c r="G168" s="10"/>
    </row>
    <row r="169" spans="1:8" x14ac:dyDescent="0.2">
      <c r="A169" s="6"/>
      <c r="B169" s="8"/>
      <c r="C169" s="8"/>
      <c r="E169" s="6"/>
      <c r="F169" s="6"/>
      <c r="G169" s="10"/>
    </row>
    <row r="170" spans="1:8" x14ac:dyDescent="0.2">
      <c r="A170" s="4"/>
      <c r="B170" s="14"/>
      <c r="E170" s="4"/>
      <c r="F170" s="4"/>
      <c r="G170" s="10"/>
    </row>
    <row r="171" spans="1:8" x14ac:dyDescent="0.2">
      <c r="A171" s="6"/>
      <c r="B171" s="8"/>
      <c r="C171" s="8"/>
      <c r="D171" s="6"/>
      <c r="E171" s="6"/>
      <c r="F171" s="6"/>
      <c r="G171" s="10"/>
    </row>
    <row r="172" spans="1:8" x14ac:dyDescent="0.2">
      <c r="A172" s="2"/>
      <c r="B172" s="8"/>
      <c r="C172" s="8"/>
      <c r="D172" s="6"/>
      <c r="E172" s="6"/>
      <c r="F172" s="6"/>
      <c r="G172" s="9"/>
      <c r="H172" s="46"/>
    </row>
    <row r="173" spans="1:8" x14ac:dyDescent="0.2">
      <c r="A173" s="4"/>
      <c r="E173" s="4"/>
      <c r="F173" s="4"/>
      <c r="G173" s="10"/>
    </row>
    <row r="174" spans="1:8" x14ac:dyDescent="0.2">
      <c r="A174" s="4"/>
      <c r="E174" s="4"/>
      <c r="F174" s="4"/>
      <c r="G174" s="10"/>
    </row>
    <row r="175" spans="1:8" x14ac:dyDescent="0.2">
      <c r="A175" s="4"/>
      <c r="E175" s="4"/>
      <c r="F175" s="4"/>
      <c r="G175" s="10"/>
    </row>
    <row r="176" spans="1:8" x14ac:dyDescent="0.2">
      <c r="A176" s="4"/>
      <c r="E176" s="4"/>
      <c r="F176" s="4"/>
      <c r="G176" s="10"/>
    </row>
    <row r="177" spans="1:9" x14ac:dyDescent="0.2">
      <c r="A177" s="6"/>
      <c r="B177" s="8"/>
      <c r="C177" s="8"/>
      <c r="E177" s="6"/>
      <c r="F177" s="6"/>
      <c r="G177" s="10"/>
    </row>
    <row r="178" spans="1:9" x14ac:dyDescent="0.2">
      <c r="A178" s="4"/>
      <c r="E178" s="4"/>
      <c r="F178" s="4"/>
      <c r="G178" s="10"/>
    </row>
    <row r="179" spans="1:9" x14ac:dyDescent="0.2">
      <c r="A179" s="4"/>
      <c r="E179" s="4"/>
      <c r="F179" s="4"/>
      <c r="G179" s="10"/>
    </row>
    <row r="180" spans="1:9" x14ac:dyDescent="0.2">
      <c r="A180" s="4"/>
      <c r="E180" s="4"/>
      <c r="F180" s="4"/>
      <c r="G180" s="10"/>
    </row>
    <row r="181" spans="1:9" x14ac:dyDescent="0.2">
      <c r="A181" s="4"/>
      <c r="E181" s="4"/>
      <c r="F181" s="4"/>
      <c r="G181" s="10"/>
    </row>
    <row r="182" spans="1:9" x14ac:dyDescent="0.2">
      <c r="A182" s="6"/>
      <c r="C182" s="8"/>
      <c r="E182" s="6"/>
      <c r="F182" s="6"/>
      <c r="G182" s="10"/>
    </row>
    <row r="183" spans="1:9" x14ac:dyDescent="0.2">
      <c r="A183" s="13"/>
      <c r="B183" s="14"/>
      <c r="C183" s="14"/>
      <c r="E183" s="13"/>
      <c r="F183" s="13"/>
      <c r="G183" s="10"/>
    </row>
    <row r="184" spans="1:9" x14ac:dyDescent="0.2">
      <c r="A184" s="13"/>
      <c r="B184" s="14"/>
      <c r="C184" s="14"/>
      <c r="E184" s="13"/>
      <c r="F184" s="13"/>
      <c r="G184" s="10"/>
    </row>
    <row r="185" spans="1:9" x14ac:dyDescent="0.2">
      <c r="A185" s="13"/>
      <c r="B185" s="14"/>
      <c r="C185" s="14"/>
      <c r="E185" s="13"/>
      <c r="F185" s="13"/>
      <c r="G185" s="10"/>
    </row>
    <row r="186" spans="1:9" x14ac:dyDescent="0.2">
      <c r="A186" s="4"/>
      <c r="B186" s="14"/>
      <c r="E186" s="4"/>
      <c r="F186" s="4"/>
      <c r="G186" s="10"/>
    </row>
    <row r="187" spans="1:9" x14ac:dyDescent="0.2">
      <c r="A187" s="4"/>
      <c r="B187" s="14"/>
      <c r="E187" s="4"/>
      <c r="F187" s="4"/>
      <c r="G187" s="10"/>
    </row>
    <row r="188" spans="1:9" x14ac:dyDescent="0.2">
      <c r="A188" s="12"/>
      <c r="B188" s="8"/>
      <c r="C188" s="8"/>
      <c r="D188" s="6"/>
      <c r="E188" s="6"/>
      <c r="F188" s="6"/>
      <c r="G188" s="9"/>
      <c r="H188" s="46"/>
    </row>
    <row r="189" spans="1:9" x14ac:dyDescent="0.2">
      <c r="A189" s="4"/>
      <c r="E189" s="4"/>
      <c r="F189" s="4"/>
      <c r="G189" s="10"/>
      <c r="I189" s="46"/>
    </row>
    <row r="190" spans="1:9" x14ac:dyDescent="0.2">
      <c r="A190" s="4"/>
      <c r="E190" s="4"/>
      <c r="F190" s="4"/>
      <c r="G190" s="10"/>
    </row>
    <row r="191" spans="1:9" x14ac:dyDescent="0.2">
      <c r="A191" s="4"/>
      <c r="E191" s="4"/>
      <c r="F191" s="4"/>
      <c r="G191" s="10"/>
    </row>
    <row r="192" spans="1:9" x14ac:dyDescent="0.2">
      <c r="A192" s="4"/>
      <c r="E192" s="4"/>
      <c r="F192" s="4"/>
      <c r="G192" s="10"/>
    </row>
    <row r="193" spans="1:8" x14ac:dyDescent="0.2">
      <c r="A193" s="6"/>
      <c r="B193" s="8"/>
      <c r="C193" s="8"/>
      <c r="E193" s="6"/>
      <c r="F193" s="6"/>
      <c r="G193" s="10"/>
    </row>
    <row r="194" spans="1:8" x14ac:dyDescent="0.2">
      <c r="A194" s="4"/>
      <c r="E194" s="4"/>
      <c r="F194" s="4"/>
      <c r="G194" s="10"/>
    </row>
    <row r="195" spans="1:8" x14ac:dyDescent="0.2">
      <c r="A195" s="4"/>
      <c r="E195" s="4"/>
      <c r="F195" s="4"/>
      <c r="G195" s="10"/>
    </row>
    <row r="196" spans="1:8" x14ac:dyDescent="0.2">
      <c r="A196" s="4"/>
      <c r="E196" s="4"/>
      <c r="F196" s="4"/>
      <c r="G196" s="10"/>
    </row>
    <row r="197" spans="1:8" x14ac:dyDescent="0.2">
      <c r="A197" s="4"/>
      <c r="E197" s="4"/>
      <c r="F197" s="4"/>
      <c r="G197" s="10"/>
    </row>
    <row r="198" spans="1:8" x14ac:dyDescent="0.2">
      <c r="A198" s="4"/>
      <c r="E198" s="4"/>
      <c r="F198" s="4"/>
      <c r="G198" s="10"/>
    </row>
    <row r="199" spans="1:8" x14ac:dyDescent="0.2">
      <c r="A199" s="13"/>
      <c r="B199" s="14"/>
      <c r="C199" s="14"/>
      <c r="E199" s="13"/>
      <c r="F199" s="13"/>
      <c r="G199" s="10"/>
    </row>
    <row r="200" spans="1:8" x14ac:dyDescent="0.2">
      <c r="A200" s="13"/>
      <c r="B200" s="14"/>
      <c r="C200" s="14"/>
      <c r="E200" s="13"/>
      <c r="F200" s="13"/>
      <c r="G200" s="10"/>
    </row>
    <row r="201" spans="1:8" x14ac:dyDescent="0.2">
      <c r="A201" s="13"/>
      <c r="B201" s="14"/>
      <c r="C201" s="14"/>
      <c r="E201" s="13"/>
      <c r="F201" s="13"/>
      <c r="G201" s="10"/>
    </row>
    <row r="202" spans="1:8" x14ac:dyDescent="0.2">
      <c r="A202" s="4"/>
      <c r="B202" s="14"/>
      <c r="C202" s="14"/>
      <c r="E202" s="4"/>
      <c r="F202" s="4"/>
      <c r="G202" s="10"/>
    </row>
    <row r="203" spans="1:8" x14ac:dyDescent="0.2">
      <c r="A203" s="4"/>
      <c r="B203" s="14"/>
      <c r="E203" s="4"/>
      <c r="F203" s="4"/>
      <c r="G203" s="10"/>
    </row>
    <row r="204" spans="1:8" x14ac:dyDescent="0.2">
      <c r="A204" s="12"/>
      <c r="B204" s="8"/>
      <c r="C204" s="8"/>
      <c r="D204" s="6"/>
      <c r="E204" s="6"/>
      <c r="F204" s="6"/>
      <c r="G204" s="9"/>
      <c r="H204" s="46"/>
    </row>
    <row r="205" spans="1:8" x14ac:dyDescent="0.2">
      <c r="A205" s="4"/>
      <c r="E205" s="4"/>
      <c r="F205" s="4"/>
      <c r="G205" s="10"/>
    </row>
    <row r="206" spans="1:8" x14ac:dyDescent="0.2">
      <c r="A206" s="4"/>
      <c r="E206" s="4"/>
      <c r="F206" s="4"/>
      <c r="G206" s="10"/>
    </row>
    <row r="207" spans="1:8" x14ac:dyDescent="0.2">
      <c r="A207" s="4"/>
      <c r="E207" s="4"/>
      <c r="F207" s="4"/>
      <c r="G207" s="10"/>
    </row>
    <row r="208" spans="1:8" x14ac:dyDescent="0.2">
      <c r="A208" s="4"/>
      <c r="E208" s="4"/>
      <c r="F208" s="4"/>
      <c r="G208" s="10"/>
    </row>
    <row r="209" spans="1:9" x14ac:dyDescent="0.2">
      <c r="A209" s="6"/>
      <c r="B209" s="8"/>
      <c r="C209" s="8"/>
      <c r="E209" s="6"/>
      <c r="F209" s="6"/>
      <c r="G209" s="10"/>
    </row>
    <row r="210" spans="1:9" x14ac:dyDescent="0.2">
      <c r="A210" s="4"/>
      <c r="E210" s="4"/>
      <c r="F210" s="4"/>
      <c r="G210" s="10"/>
    </row>
    <row r="211" spans="1:9" x14ac:dyDescent="0.2">
      <c r="A211" s="4"/>
      <c r="E211" s="4"/>
      <c r="F211" s="4"/>
      <c r="G211" s="10"/>
    </row>
    <row r="212" spans="1:9" x14ac:dyDescent="0.2">
      <c r="A212" s="4"/>
      <c r="E212" s="4"/>
      <c r="F212" s="4"/>
      <c r="G212" s="10"/>
    </row>
    <row r="213" spans="1:9" x14ac:dyDescent="0.2">
      <c r="A213" s="4"/>
      <c r="E213" s="4"/>
      <c r="F213" s="4"/>
      <c r="G213" s="10"/>
    </row>
    <row r="214" spans="1:9" x14ac:dyDescent="0.2">
      <c r="A214" s="4"/>
      <c r="E214" s="4"/>
      <c r="F214" s="4"/>
      <c r="G214" s="10"/>
    </row>
    <row r="215" spans="1:9" x14ac:dyDescent="0.2">
      <c r="A215" s="13"/>
      <c r="B215" s="14"/>
      <c r="C215" s="14"/>
      <c r="E215" s="13"/>
      <c r="F215" s="13"/>
      <c r="G215" s="10"/>
    </row>
    <row r="216" spans="1:9" x14ac:dyDescent="0.2">
      <c r="A216" s="13"/>
      <c r="B216" s="14"/>
      <c r="C216" s="14"/>
      <c r="E216" s="13"/>
      <c r="F216" s="13"/>
      <c r="G216" s="10"/>
    </row>
    <row r="217" spans="1:9" x14ac:dyDescent="0.2">
      <c r="A217" s="13"/>
      <c r="B217" s="14"/>
      <c r="C217" s="14"/>
      <c r="E217" s="13"/>
      <c r="F217" s="13"/>
      <c r="G217" s="10"/>
    </row>
    <row r="218" spans="1:9" x14ac:dyDescent="0.2">
      <c r="A218" s="4"/>
      <c r="B218" s="14"/>
      <c r="E218" s="4"/>
      <c r="F218" s="4"/>
      <c r="G218" s="10"/>
    </row>
    <row r="219" spans="1:9" x14ac:dyDescent="0.2">
      <c r="A219" s="4"/>
      <c r="B219" s="14"/>
      <c r="E219" s="4"/>
      <c r="F219" s="4"/>
      <c r="G219" s="10"/>
    </row>
    <row r="220" spans="1:9" x14ac:dyDescent="0.2">
      <c r="A220" s="12"/>
      <c r="B220" s="8"/>
      <c r="C220" s="8"/>
      <c r="D220" s="6"/>
      <c r="E220" s="6"/>
      <c r="F220" s="6"/>
      <c r="G220" s="9"/>
      <c r="H220" s="46"/>
    </row>
    <row r="221" spans="1:9" x14ac:dyDescent="0.2">
      <c r="A221" s="4"/>
      <c r="E221" s="4"/>
      <c r="F221" s="4"/>
      <c r="G221" s="10"/>
    </row>
    <row r="222" spans="1:9" x14ac:dyDescent="0.2">
      <c r="A222" s="4"/>
      <c r="E222" s="4"/>
      <c r="F222" s="4"/>
      <c r="G222" s="10"/>
      <c r="I222" s="46"/>
    </row>
    <row r="223" spans="1:9" x14ac:dyDescent="0.2">
      <c r="A223" s="4"/>
      <c r="E223" s="4"/>
      <c r="F223" s="4"/>
      <c r="G223" s="10"/>
    </row>
    <row r="224" spans="1:9" x14ac:dyDescent="0.2">
      <c r="A224" s="4"/>
      <c r="E224" s="4"/>
      <c r="F224" s="4"/>
      <c r="G224" s="10"/>
    </row>
    <row r="225" spans="1:8" x14ac:dyDescent="0.2">
      <c r="A225" s="6"/>
      <c r="B225" s="8"/>
      <c r="C225" s="8"/>
      <c r="E225" s="6"/>
      <c r="F225" s="6"/>
      <c r="G225" s="10"/>
    </row>
    <row r="226" spans="1:8" x14ac:dyDescent="0.2">
      <c r="A226" s="4"/>
      <c r="E226" s="4"/>
      <c r="F226" s="4"/>
      <c r="G226" s="10"/>
    </row>
    <row r="227" spans="1:8" x14ac:dyDescent="0.2">
      <c r="A227" s="4"/>
      <c r="E227" s="4"/>
      <c r="F227" s="4"/>
      <c r="G227" s="10"/>
    </row>
    <row r="228" spans="1:8" x14ac:dyDescent="0.2">
      <c r="A228" s="4"/>
      <c r="E228" s="4"/>
      <c r="F228" s="4"/>
      <c r="G228" s="10"/>
    </row>
    <row r="229" spans="1:8" x14ac:dyDescent="0.2">
      <c r="A229" s="4"/>
      <c r="E229" s="4"/>
      <c r="F229" s="11"/>
      <c r="G229" s="10"/>
    </row>
    <row r="230" spans="1:8" x14ac:dyDescent="0.2">
      <c r="A230" s="4"/>
      <c r="E230" s="4"/>
      <c r="F230" s="11"/>
      <c r="G230" s="10"/>
    </row>
    <row r="231" spans="1:8" x14ac:dyDescent="0.2">
      <c r="A231" s="13"/>
      <c r="B231" s="14"/>
      <c r="C231" s="14"/>
      <c r="E231" s="13"/>
      <c r="F231" s="13"/>
      <c r="G231" s="10"/>
    </row>
    <row r="232" spans="1:8" x14ac:dyDescent="0.2">
      <c r="A232" s="13"/>
      <c r="B232" s="14"/>
      <c r="C232" s="14"/>
      <c r="E232" s="13"/>
      <c r="F232" s="13"/>
      <c r="G232" s="10"/>
    </row>
    <row r="233" spans="1:8" x14ac:dyDescent="0.2">
      <c r="A233" s="13"/>
      <c r="B233" s="14"/>
      <c r="C233" s="14"/>
      <c r="E233" s="13"/>
      <c r="F233" s="13"/>
      <c r="G233" s="10"/>
    </row>
    <row r="234" spans="1:8" x14ac:dyDescent="0.2">
      <c r="A234" s="4"/>
      <c r="B234" s="14"/>
      <c r="E234" s="4"/>
      <c r="F234" s="11"/>
      <c r="G234" s="10"/>
    </row>
    <row r="235" spans="1:8" x14ac:dyDescent="0.2">
      <c r="A235" s="4"/>
      <c r="B235" s="14"/>
      <c r="E235" s="4"/>
      <c r="F235" s="11"/>
      <c r="G235" s="10"/>
    </row>
    <row r="236" spans="1:8" x14ac:dyDescent="0.2">
      <c r="A236" s="2"/>
      <c r="B236" s="8"/>
      <c r="C236" s="8"/>
      <c r="D236" s="6"/>
      <c r="E236" s="6"/>
      <c r="F236" s="6"/>
      <c r="G236" s="9"/>
      <c r="H236" s="46"/>
    </row>
    <row r="237" spans="1:8" x14ac:dyDescent="0.2">
      <c r="A237" s="4"/>
      <c r="E237" s="4"/>
      <c r="F237" s="4"/>
      <c r="G237" s="10"/>
    </row>
    <row r="238" spans="1:8" x14ac:dyDescent="0.2">
      <c r="A238" s="4"/>
      <c r="E238" s="4"/>
      <c r="F238" s="4"/>
      <c r="G238" s="10"/>
    </row>
    <row r="239" spans="1:8" x14ac:dyDescent="0.2">
      <c r="A239" s="4"/>
      <c r="E239" s="4"/>
      <c r="F239" s="4"/>
      <c r="G239" s="10"/>
    </row>
    <row r="240" spans="1:8" x14ac:dyDescent="0.2">
      <c r="A240" s="4"/>
      <c r="E240" s="4"/>
      <c r="F240" s="4"/>
      <c r="G240" s="10"/>
    </row>
    <row r="241" spans="1:9" x14ac:dyDescent="0.2">
      <c r="A241" s="6"/>
      <c r="B241" s="8"/>
      <c r="C241" s="8"/>
      <c r="E241" s="6"/>
      <c r="F241" s="6"/>
      <c r="G241" s="10"/>
    </row>
    <row r="242" spans="1:9" x14ac:dyDescent="0.2">
      <c r="A242" s="4"/>
      <c r="E242" s="4"/>
      <c r="F242" s="4"/>
      <c r="G242" s="10"/>
    </row>
    <row r="243" spans="1:9" x14ac:dyDescent="0.2">
      <c r="A243" s="4"/>
      <c r="B243" s="15"/>
      <c r="C243" s="15"/>
      <c r="E243" s="4"/>
      <c r="F243" s="4"/>
      <c r="G243" s="10"/>
    </row>
    <row r="244" spans="1:9" x14ac:dyDescent="0.2">
      <c r="A244" s="4"/>
      <c r="B244" s="15"/>
      <c r="C244" s="15"/>
      <c r="E244" s="4"/>
      <c r="F244" s="4"/>
      <c r="G244" s="10"/>
    </row>
    <row r="245" spans="1:9" x14ac:dyDescent="0.2">
      <c r="A245" s="4"/>
      <c r="B245" s="15"/>
      <c r="C245" s="15"/>
      <c r="E245" s="4"/>
      <c r="G245" s="10"/>
    </row>
    <row r="246" spans="1:9" x14ac:dyDescent="0.2">
      <c r="A246" s="6"/>
      <c r="B246" s="16"/>
      <c r="C246" s="16"/>
      <c r="E246" s="6"/>
      <c r="F246" s="6"/>
      <c r="G246" s="10"/>
    </row>
    <row r="247" spans="1:9" x14ac:dyDescent="0.2">
      <c r="A247" s="13"/>
      <c r="B247" s="17"/>
      <c r="C247" s="17"/>
      <c r="E247" s="13"/>
      <c r="F247" s="13"/>
      <c r="G247" s="10"/>
    </row>
    <row r="248" spans="1:9" x14ac:dyDescent="0.2">
      <c r="A248" s="13"/>
      <c r="B248" s="14"/>
      <c r="C248" s="17"/>
      <c r="E248" s="13"/>
      <c r="F248" s="13"/>
      <c r="G248" s="10"/>
    </row>
    <row r="249" spans="1:9" x14ac:dyDescent="0.2">
      <c r="A249" s="13"/>
      <c r="B249" s="14"/>
      <c r="C249" s="14"/>
      <c r="E249" s="13"/>
      <c r="F249" s="13"/>
      <c r="G249" s="10"/>
    </row>
    <row r="250" spans="1:9" x14ac:dyDescent="0.2">
      <c r="A250" s="6"/>
      <c r="B250" s="8"/>
      <c r="C250" s="6"/>
      <c r="E250" s="6"/>
      <c r="F250" s="6"/>
      <c r="G250" s="10"/>
    </row>
    <row r="251" spans="1:9" x14ac:dyDescent="0.2">
      <c r="A251" s="6"/>
      <c r="B251" s="8"/>
      <c r="C251" s="6"/>
      <c r="E251" s="6"/>
      <c r="F251" s="6"/>
      <c r="G251" s="10"/>
    </row>
    <row r="252" spans="1:9" x14ac:dyDescent="0.2">
      <c r="A252" s="12"/>
      <c r="B252" s="8"/>
      <c r="C252" s="8"/>
      <c r="D252" s="6"/>
      <c r="E252" s="6"/>
      <c r="F252" s="6"/>
      <c r="G252" s="9"/>
      <c r="H252" s="46"/>
    </row>
    <row r="253" spans="1:9" x14ac:dyDescent="0.2">
      <c r="A253" s="4"/>
      <c r="E253" s="4"/>
      <c r="F253" s="4"/>
      <c r="G253" s="10"/>
    </row>
    <row r="254" spans="1:9" x14ac:dyDescent="0.2">
      <c r="A254" s="4"/>
      <c r="E254" s="4"/>
      <c r="F254" s="4"/>
      <c r="G254" s="10"/>
    </row>
    <row r="255" spans="1:9" x14ac:dyDescent="0.2">
      <c r="A255" s="4"/>
      <c r="E255" s="4"/>
      <c r="F255" s="4"/>
      <c r="G255" s="10"/>
      <c r="I255" s="46"/>
    </row>
    <row r="256" spans="1:9" x14ac:dyDescent="0.2">
      <c r="A256" s="4"/>
      <c r="E256" s="4"/>
      <c r="F256" s="4"/>
      <c r="G256" s="10"/>
      <c r="I256" s="46"/>
    </row>
    <row r="257" spans="1:9" x14ac:dyDescent="0.2">
      <c r="A257" s="6"/>
      <c r="B257" s="8"/>
      <c r="C257" s="8"/>
      <c r="E257" s="6"/>
      <c r="F257" s="6"/>
      <c r="G257" s="10"/>
      <c r="I257" s="46"/>
    </row>
    <row r="258" spans="1:9" x14ac:dyDescent="0.2">
      <c r="A258" s="4"/>
      <c r="E258" s="4"/>
      <c r="F258" s="4"/>
      <c r="G258" s="10"/>
    </row>
    <row r="259" spans="1:9" x14ac:dyDescent="0.2">
      <c r="A259" s="4"/>
      <c r="E259" s="4"/>
      <c r="F259" s="4"/>
      <c r="G259" s="10"/>
    </row>
    <row r="260" spans="1:9" x14ac:dyDescent="0.2">
      <c r="A260" s="4"/>
      <c r="E260" s="4"/>
      <c r="F260" s="4"/>
      <c r="G260" s="10"/>
    </row>
    <row r="261" spans="1:9" x14ac:dyDescent="0.2">
      <c r="A261" s="4"/>
      <c r="E261" s="4"/>
      <c r="F261" s="4"/>
      <c r="G261" s="10"/>
    </row>
    <row r="262" spans="1:9" x14ac:dyDescent="0.2">
      <c r="A262" s="4"/>
      <c r="E262" s="4"/>
      <c r="F262" s="4"/>
      <c r="G262" s="10"/>
    </row>
    <row r="263" spans="1:9" x14ac:dyDescent="0.2">
      <c r="A263" s="13"/>
      <c r="B263" s="14"/>
      <c r="C263" s="14"/>
      <c r="E263" s="13"/>
      <c r="F263" s="13"/>
      <c r="G263" s="10"/>
    </row>
    <row r="264" spans="1:9" x14ac:dyDescent="0.2">
      <c r="A264" s="13"/>
      <c r="B264" s="14"/>
      <c r="C264" s="14"/>
      <c r="E264" s="13"/>
      <c r="F264" s="13"/>
      <c r="G264" s="10"/>
    </row>
    <row r="265" spans="1:9" x14ac:dyDescent="0.2">
      <c r="A265" s="13"/>
      <c r="B265" s="14"/>
      <c r="C265" s="14"/>
      <c r="E265" s="13"/>
      <c r="F265" s="13"/>
      <c r="G265" s="10"/>
    </row>
    <row r="266" spans="1:9" x14ac:dyDescent="0.2">
      <c r="A266" s="6"/>
      <c r="B266" s="8"/>
      <c r="C266" s="8"/>
      <c r="E266" s="4"/>
      <c r="F266" s="4"/>
      <c r="G266" s="10"/>
    </row>
    <row r="267" spans="1:9" x14ac:dyDescent="0.2">
      <c r="A267" s="4"/>
      <c r="B267" s="14"/>
      <c r="E267" s="4"/>
      <c r="F267" s="4"/>
      <c r="G267" s="10"/>
    </row>
    <row r="268" spans="1:9" x14ac:dyDescent="0.2">
      <c r="A268" s="12"/>
      <c r="B268" s="8"/>
      <c r="C268" s="8"/>
      <c r="D268" s="6"/>
      <c r="E268" s="6"/>
      <c r="F268" s="6"/>
      <c r="G268" s="9"/>
      <c r="H268" s="46"/>
    </row>
    <row r="269" spans="1:9" x14ac:dyDescent="0.2">
      <c r="A269" s="4"/>
      <c r="E269" s="4"/>
      <c r="F269" s="4"/>
      <c r="G269" s="10"/>
    </row>
    <row r="270" spans="1:9" x14ac:dyDescent="0.2">
      <c r="A270" s="4"/>
      <c r="E270" s="4"/>
      <c r="F270" s="4"/>
      <c r="G270" s="10"/>
    </row>
    <row r="271" spans="1:9" x14ac:dyDescent="0.2">
      <c r="A271" s="4"/>
      <c r="E271" s="4"/>
      <c r="F271" s="4"/>
      <c r="G271" s="10"/>
    </row>
    <row r="272" spans="1:9" x14ac:dyDescent="0.2">
      <c r="A272" s="4"/>
      <c r="E272" s="4"/>
      <c r="F272" s="4"/>
      <c r="G272" s="10"/>
    </row>
    <row r="273" spans="1:8" x14ac:dyDescent="0.2">
      <c r="A273" s="6"/>
      <c r="B273" s="8"/>
      <c r="C273" s="8"/>
      <c r="E273" s="6"/>
      <c r="F273" s="6"/>
      <c r="G273" s="10"/>
    </row>
    <row r="274" spans="1:8" x14ac:dyDescent="0.2">
      <c r="A274" s="4"/>
      <c r="E274" s="4"/>
      <c r="F274" s="4"/>
      <c r="G274" s="10"/>
    </row>
    <row r="275" spans="1:8" x14ac:dyDescent="0.2">
      <c r="A275" s="4"/>
      <c r="E275" s="4"/>
      <c r="F275" s="4"/>
      <c r="G275" s="10"/>
    </row>
    <row r="276" spans="1:8" x14ac:dyDescent="0.2">
      <c r="A276" s="4"/>
      <c r="E276" s="4"/>
      <c r="F276" s="4"/>
      <c r="G276" s="10"/>
    </row>
    <row r="277" spans="1:8" x14ac:dyDescent="0.2">
      <c r="A277" s="4"/>
      <c r="E277" s="4"/>
      <c r="F277" s="4"/>
      <c r="G277" s="10"/>
    </row>
    <row r="278" spans="1:8" x14ac:dyDescent="0.2">
      <c r="A278" s="4"/>
      <c r="E278" s="4"/>
      <c r="F278" s="4"/>
      <c r="G278" s="10"/>
    </row>
    <row r="279" spans="1:8" x14ac:dyDescent="0.2">
      <c r="A279" s="13"/>
      <c r="B279" s="14"/>
      <c r="C279" s="14"/>
      <c r="E279" s="13"/>
      <c r="F279" s="13"/>
      <c r="G279" s="10"/>
    </row>
    <row r="280" spans="1:8" x14ac:dyDescent="0.2">
      <c r="A280" s="13"/>
      <c r="B280" s="14"/>
      <c r="C280" s="14"/>
      <c r="E280" s="13"/>
      <c r="F280" s="13"/>
      <c r="G280" s="10"/>
    </row>
    <row r="281" spans="1:8" x14ac:dyDescent="0.2">
      <c r="A281" s="13"/>
      <c r="B281" s="14"/>
      <c r="C281" s="14"/>
      <c r="E281" s="13"/>
      <c r="F281" s="13"/>
      <c r="G281" s="10"/>
    </row>
    <row r="282" spans="1:8" x14ac:dyDescent="0.2">
      <c r="A282" s="4"/>
      <c r="B282" s="14"/>
      <c r="E282" s="4"/>
      <c r="F282" s="4"/>
      <c r="G282" s="10"/>
    </row>
    <row r="283" spans="1:8" x14ac:dyDescent="0.2">
      <c r="A283" s="4"/>
      <c r="B283" s="14"/>
      <c r="E283" s="4"/>
      <c r="F283" s="4"/>
      <c r="G283" s="10"/>
    </row>
    <row r="284" spans="1:8" x14ac:dyDescent="0.2">
      <c r="A284" s="12"/>
      <c r="B284" s="79"/>
      <c r="C284" s="79"/>
      <c r="D284" s="6"/>
      <c r="E284" s="6"/>
      <c r="F284" s="6"/>
      <c r="G284" s="9"/>
      <c r="H284" s="46"/>
    </row>
    <row r="285" spans="1:8" x14ac:dyDescent="0.2">
      <c r="A285" s="4"/>
      <c r="E285" s="4"/>
      <c r="F285" s="4"/>
      <c r="G285" s="10"/>
    </row>
    <row r="286" spans="1:8" x14ac:dyDescent="0.2">
      <c r="A286" s="4"/>
      <c r="E286" s="4"/>
      <c r="F286" s="4"/>
      <c r="G286" s="10"/>
    </row>
    <row r="287" spans="1:8" x14ac:dyDescent="0.2">
      <c r="A287" s="4"/>
      <c r="E287" s="4"/>
      <c r="F287" s="4"/>
      <c r="G287" s="10"/>
    </row>
    <row r="288" spans="1:8" x14ac:dyDescent="0.2">
      <c r="A288" s="4"/>
      <c r="E288" s="4"/>
      <c r="F288" s="4"/>
      <c r="G288" s="10"/>
    </row>
    <row r="289" spans="1:9" x14ac:dyDescent="0.2">
      <c r="A289" s="6"/>
      <c r="B289" s="8"/>
      <c r="C289" s="8"/>
      <c r="E289" s="6"/>
      <c r="F289" s="6"/>
      <c r="G289" s="10"/>
    </row>
    <row r="290" spans="1:9" x14ac:dyDescent="0.2">
      <c r="A290" s="4"/>
      <c r="E290" s="4"/>
      <c r="F290" s="4"/>
      <c r="G290" s="10"/>
    </row>
    <row r="291" spans="1:9" x14ac:dyDescent="0.2">
      <c r="A291" s="4"/>
      <c r="E291" s="4"/>
      <c r="F291" s="4"/>
      <c r="G291" s="10"/>
    </row>
    <row r="292" spans="1:9" x14ac:dyDescent="0.2">
      <c r="A292" s="4"/>
      <c r="E292" s="4"/>
      <c r="F292" s="4"/>
      <c r="G292" s="10"/>
      <c r="I292" s="46"/>
    </row>
    <row r="293" spans="1:9" x14ac:dyDescent="0.2">
      <c r="A293" s="4"/>
      <c r="E293" s="4"/>
      <c r="F293" s="4"/>
      <c r="G293" s="10"/>
    </row>
    <row r="294" spans="1:9" x14ac:dyDescent="0.2">
      <c r="A294" s="4"/>
      <c r="E294" s="4"/>
      <c r="F294" s="4"/>
      <c r="G294" s="10"/>
    </row>
    <row r="295" spans="1:9" x14ac:dyDescent="0.2">
      <c r="A295" s="13"/>
      <c r="B295" s="14"/>
      <c r="C295" s="14"/>
      <c r="E295" s="13"/>
      <c r="F295" s="13"/>
      <c r="G295" s="10"/>
    </row>
    <row r="296" spans="1:9" x14ac:dyDescent="0.2">
      <c r="A296" s="13"/>
      <c r="B296" s="14"/>
      <c r="C296" s="14"/>
      <c r="E296" s="13"/>
      <c r="F296" s="13"/>
      <c r="G296" s="10"/>
    </row>
    <row r="297" spans="1:9" x14ac:dyDescent="0.2">
      <c r="A297" s="13"/>
      <c r="B297" s="14"/>
      <c r="C297" s="14"/>
      <c r="E297" s="13"/>
      <c r="F297" s="13"/>
      <c r="G297" s="10"/>
    </row>
    <row r="298" spans="1:9" x14ac:dyDescent="0.2">
      <c r="A298" s="4"/>
      <c r="B298" s="14"/>
      <c r="E298" s="4"/>
      <c r="F298" s="4"/>
      <c r="G298" s="10"/>
    </row>
    <row r="299" spans="1:9" x14ac:dyDescent="0.2">
      <c r="A299" s="4"/>
      <c r="B299" s="14"/>
      <c r="E299" s="4"/>
      <c r="F299" s="4"/>
      <c r="G299" s="10"/>
    </row>
    <row r="300" spans="1:9" x14ac:dyDescent="0.2">
      <c r="A300" s="12"/>
      <c r="B300" s="79"/>
      <c r="C300" s="79"/>
      <c r="D300" s="6"/>
      <c r="E300" s="6"/>
      <c r="F300" s="6"/>
      <c r="G300" s="9"/>
      <c r="H300" s="46"/>
    </row>
    <row r="301" spans="1:9" x14ac:dyDescent="0.2">
      <c r="A301" s="4"/>
      <c r="E301" s="4"/>
      <c r="F301" s="4"/>
      <c r="G301" s="10"/>
    </row>
    <row r="302" spans="1:9" x14ac:dyDescent="0.2">
      <c r="A302" s="4"/>
      <c r="E302" s="4"/>
      <c r="F302" s="4"/>
      <c r="G302" s="10"/>
    </row>
    <row r="303" spans="1:9" x14ac:dyDescent="0.2">
      <c r="A303" s="4"/>
      <c r="E303" s="4"/>
      <c r="F303" s="4"/>
      <c r="G303" s="10"/>
    </row>
    <row r="304" spans="1:9" x14ac:dyDescent="0.2">
      <c r="A304" s="4"/>
      <c r="E304" s="4"/>
      <c r="F304" s="1"/>
      <c r="G304" s="10"/>
    </row>
    <row r="305" spans="1:7" x14ac:dyDescent="0.2">
      <c r="A305" s="6"/>
      <c r="B305" s="8"/>
      <c r="C305" s="8"/>
      <c r="E305" s="4"/>
      <c r="F305" s="6"/>
      <c r="G305" s="10"/>
    </row>
    <row r="306" spans="1:7" x14ac:dyDescent="0.2">
      <c r="A306" s="4"/>
      <c r="E306" s="4"/>
      <c r="F306" s="1"/>
      <c r="G306" s="10"/>
    </row>
    <row r="307" spans="1:7" x14ac:dyDescent="0.2">
      <c r="A307" s="4"/>
      <c r="E307" s="4"/>
      <c r="F307" s="1"/>
      <c r="G307" s="10"/>
    </row>
    <row r="308" spans="1:7" x14ac:dyDescent="0.2">
      <c r="A308" s="4"/>
      <c r="E308" s="4"/>
      <c r="F308" s="1"/>
      <c r="G308" s="10"/>
    </row>
    <row r="309" spans="1:7" x14ac:dyDescent="0.2">
      <c r="A309" s="4"/>
      <c r="E309" s="4"/>
      <c r="F309" s="1"/>
      <c r="G309" s="10"/>
    </row>
    <row r="310" spans="1:7" x14ac:dyDescent="0.2">
      <c r="A310" s="4"/>
      <c r="E310" s="4"/>
      <c r="F310" s="1"/>
      <c r="G310" s="10"/>
    </row>
    <row r="311" spans="1:7" x14ac:dyDescent="0.2">
      <c r="A311" s="13"/>
      <c r="B311" s="14"/>
      <c r="C311" s="14"/>
      <c r="E311" s="13"/>
      <c r="F311" s="18"/>
      <c r="G311" s="10"/>
    </row>
    <row r="312" spans="1:7" x14ac:dyDescent="0.2">
      <c r="A312" s="13"/>
      <c r="B312" s="14"/>
      <c r="C312" s="14"/>
      <c r="E312" s="13"/>
      <c r="F312" s="18"/>
      <c r="G312" s="10"/>
    </row>
    <row r="313" spans="1:7" x14ac:dyDescent="0.2">
      <c r="A313" s="13"/>
      <c r="B313" s="14"/>
      <c r="C313" s="14"/>
      <c r="E313" s="13"/>
      <c r="F313" s="18"/>
      <c r="G313" s="10"/>
    </row>
    <row r="314" spans="1:7" x14ac:dyDescent="0.2">
      <c r="A314" s="4"/>
      <c r="B314" s="14"/>
      <c r="E314" s="13"/>
      <c r="F314" s="1"/>
      <c r="G314" s="3"/>
    </row>
    <row r="315" spans="1:7" x14ac:dyDescent="0.2">
      <c r="A315" s="4"/>
      <c r="B315" s="14"/>
      <c r="E315" s="13"/>
      <c r="F315" s="1"/>
      <c r="G315" s="3"/>
    </row>
    <row r="316" spans="1:7" x14ac:dyDescent="0.2">
      <c r="A316" s="4"/>
      <c r="G316" s="3"/>
    </row>
  </sheetData>
  <mergeCells count="25">
    <mergeCell ref="H46:I46"/>
    <mergeCell ref="H26:I26"/>
    <mergeCell ref="H31:I31"/>
    <mergeCell ref="B36:C36"/>
    <mergeCell ref="H36:I36"/>
    <mergeCell ref="B41:C41"/>
    <mergeCell ref="H41:I41"/>
    <mergeCell ref="H1:I1"/>
    <mergeCell ref="H6:I6"/>
    <mergeCell ref="H11:I11"/>
    <mergeCell ref="H16:I16"/>
    <mergeCell ref="B21:C21"/>
    <mergeCell ref="H21:I21"/>
    <mergeCell ref="B1:C1"/>
    <mergeCell ref="B6:C6"/>
    <mergeCell ref="B11:C11"/>
    <mergeCell ref="B16:C16"/>
    <mergeCell ref="B31:C31"/>
    <mergeCell ref="B26:C26"/>
    <mergeCell ref="B45:C45"/>
    <mergeCell ref="B52:C52"/>
    <mergeCell ref="B59:C59"/>
    <mergeCell ref="B284:C284"/>
    <mergeCell ref="B300:C300"/>
    <mergeCell ref="B46:C4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2023-03-02T20:53:02Z</dcterms:modified>
</cp:coreProperties>
</file>