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Documents/DGP/Hauser lab/Results/2023/Mouse GI carriage/"/>
    </mc:Choice>
  </mc:AlternateContent>
  <xr:revisionPtr revIDLastSave="0" documentId="13_ncr:1_{0C626FAD-E202-014E-BFB8-83B8AC676E8D}" xr6:coauthVersionLast="47" xr6:coauthVersionMax="47" xr10:uidLastSave="{00000000-0000-0000-0000-000000000000}"/>
  <bookViews>
    <workbookView xWindow="37800" yWindow="2840" windowWidth="28800" windowHeight="17500" activeTab="1" xr2:uid="{05D28018-5EC7-B748-ACA7-09DD0AD3B70C}"/>
  </bookViews>
  <sheets>
    <sheet name="dose" sheetId="4" r:id="rId1"/>
    <sheet name="feces pos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9" i="5" l="1"/>
  <c r="F68" i="5"/>
  <c r="F67" i="5"/>
  <c r="F66" i="5"/>
  <c r="F65" i="5"/>
  <c r="F62" i="5"/>
  <c r="F61" i="5"/>
  <c r="F60" i="5"/>
  <c r="F59" i="5"/>
  <c r="F58" i="5"/>
  <c r="F55" i="5"/>
  <c r="F54" i="5"/>
  <c r="F53" i="5"/>
  <c r="F52" i="5"/>
  <c r="F51" i="5"/>
  <c r="F48" i="5"/>
  <c r="F47" i="5"/>
  <c r="F46" i="5"/>
  <c r="F45" i="5"/>
  <c r="F44" i="5"/>
  <c r="F41" i="5"/>
  <c r="F40" i="5"/>
  <c r="F39" i="5"/>
  <c r="F38" i="5"/>
  <c r="F37" i="5"/>
  <c r="F34" i="5"/>
  <c r="F33" i="5"/>
  <c r="F32" i="5"/>
  <c r="F31" i="5"/>
  <c r="F30" i="5"/>
  <c r="F27" i="5"/>
  <c r="F26" i="5"/>
  <c r="F25" i="5"/>
  <c r="F24" i="5"/>
  <c r="F23" i="5"/>
  <c r="F20" i="5"/>
  <c r="F19" i="5"/>
  <c r="F18" i="5"/>
  <c r="F17" i="5"/>
  <c r="F16" i="5"/>
  <c r="F13" i="5"/>
  <c r="F11" i="5"/>
  <c r="F10" i="5"/>
  <c r="F9" i="5"/>
  <c r="F6" i="5"/>
  <c r="F5" i="5"/>
  <c r="F4" i="5"/>
  <c r="F3" i="5"/>
  <c r="F2" i="5"/>
  <c r="D69" i="5"/>
  <c r="G69" i="5" s="1"/>
  <c r="D68" i="5"/>
  <c r="D67" i="5"/>
  <c r="G67" i="5" s="1"/>
  <c r="D66" i="5"/>
  <c r="G66" i="5" s="1"/>
  <c r="D65" i="5"/>
  <c r="G65" i="5" s="1"/>
  <c r="D62" i="5"/>
  <c r="G62" i="5" s="1"/>
  <c r="D61" i="5"/>
  <c r="D60" i="5"/>
  <c r="D59" i="5"/>
  <c r="G59" i="5" s="1"/>
  <c r="D58" i="5"/>
  <c r="G58" i="5" s="1"/>
  <c r="D55" i="5"/>
  <c r="D54" i="5"/>
  <c r="G54" i="5" s="1"/>
  <c r="D53" i="5"/>
  <c r="G53" i="5" s="1"/>
  <c r="D52" i="5"/>
  <c r="G52" i="5" s="1"/>
  <c r="D51" i="5"/>
  <c r="D48" i="5"/>
  <c r="D47" i="5"/>
  <c r="D46" i="5"/>
  <c r="D45" i="5"/>
  <c r="G45" i="5" s="1"/>
  <c r="D44" i="5"/>
  <c r="G44" i="5" s="1"/>
  <c r="D41" i="5"/>
  <c r="D40" i="5"/>
  <c r="G40" i="5" s="1"/>
  <c r="D39" i="5"/>
  <c r="D38" i="5"/>
  <c r="D37" i="5"/>
  <c r="D34" i="5"/>
  <c r="D33" i="5"/>
  <c r="D32" i="5"/>
  <c r="D31" i="5"/>
  <c r="G31" i="5" s="1"/>
  <c r="D30" i="5"/>
  <c r="G30" i="5" s="1"/>
  <c r="D27" i="5"/>
  <c r="D26" i="5"/>
  <c r="D25" i="5"/>
  <c r="D24" i="5"/>
  <c r="D23" i="5"/>
  <c r="D20" i="5"/>
  <c r="D19" i="5"/>
  <c r="G19" i="5" s="1"/>
  <c r="D18" i="5"/>
  <c r="G18" i="5" s="1"/>
  <c r="D17" i="5"/>
  <c r="G17" i="5" s="1"/>
  <c r="D16" i="5"/>
  <c r="G16" i="5" s="1"/>
  <c r="D13" i="5"/>
  <c r="G13" i="5" s="1"/>
  <c r="D12" i="5"/>
  <c r="G12" i="5" s="1"/>
  <c r="D11" i="5"/>
  <c r="G11" i="5" s="1"/>
  <c r="D10" i="5"/>
  <c r="G10" i="5" s="1"/>
  <c r="D9" i="5"/>
  <c r="G9" i="5" s="1"/>
  <c r="D6" i="5"/>
  <c r="G6" i="5" s="1"/>
  <c r="D5" i="5"/>
  <c r="D4" i="5"/>
  <c r="D3" i="5"/>
  <c r="G3" i="5" s="1"/>
  <c r="D2" i="5"/>
  <c r="G2" i="5" s="1"/>
  <c r="L5" i="4"/>
  <c r="L4" i="4"/>
  <c r="L3" i="4"/>
  <c r="L2" i="4"/>
  <c r="G20" i="5" l="1"/>
  <c r="G33" i="5"/>
  <c r="G55" i="5"/>
  <c r="G34" i="5"/>
  <c r="G46" i="5"/>
  <c r="G37" i="5"/>
  <c r="G4" i="5"/>
  <c r="G26" i="5"/>
  <c r="G38" i="5"/>
  <c r="G48" i="5"/>
  <c r="G60" i="5"/>
  <c r="G41" i="5"/>
  <c r="G32" i="5"/>
  <c r="G23" i="5"/>
  <c r="G24" i="5"/>
  <c r="G25" i="5"/>
  <c r="G5" i="5"/>
  <c r="G27" i="5"/>
  <c r="G39" i="5"/>
  <c r="G51" i="5"/>
  <c r="G61" i="5"/>
  <c r="G68" i="5"/>
  <c r="G47" i="5"/>
  <c r="M4" i="4"/>
  <c r="N4" i="4" s="1"/>
  <c r="M2" i="4"/>
  <c r="N2" i="4" s="1"/>
</calcChain>
</file>

<file path=xl/sharedStrings.xml><?xml version="1.0" encoding="utf-8"?>
<sst xmlns="http://schemas.openxmlformats.org/spreadsheetml/2006/main" count="119" uniqueCount="29">
  <si>
    <t>number of CFU (not diluted)</t>
  </si>
  <si>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</si>
  <si>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</si>
  <si>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</si>
  <si>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</si>
  <si>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</si>
  <si>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</si>
  <si>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</si>
  <si>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</si>
  <si>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</si>
  <si>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</si>
  <si>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</si>
  <si>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</si>
  <si>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</si>
  <si>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</si>
  <si>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 reached</t>
  </si>
  <si>
    <t>BL048 - VBM plates</t>
  </si>
  <si>
    <t>BL048 mouse 1 10^5.4</t>
  </si>
  <si>
    <t>BL048 mouse 2 10^5.4</t>
  </si>
  <si>
    <t>BL048 mouse 3 10^5.4</t>
  </si>
  <si>
    <t>BL048 mouse 4 10^5.4</t>
  </si>
  <si>
    <t>BL048 mouse 5 10^5.4</t>
  </si>
  <si>
    <t xml:space="preserve"> </t>
  </si>
  <si>
    <t>BL054 - VBM plates</t>
  </si>
  <si>
    <t>BL054 mouse 1 10^6</t>
  </si>
  <si>
    <t>BL054 mouse 2 10^6</t>
  </si>
  <si>
    <t>BL054 mouse 3 10^6</t>
  </si>
  <si>
    <t>BL054 mouse 4 10^6</t>
  </si>
  <si>
    <t>BL054 mouse 5 10^6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</si>
</sst>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 wrapTex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vertical="center"/>
    </xf>
    <xf numFmtId="0" fontId="0" fillId="0" borderId="2" xfId="0" applyBorder="1"/>
    <xf numFmtId="11" fontId="0" fillId="0" borderId="2" xfId="0" applyNumberFormat="1" applyBorder="1" applyAlignment="1">
      <alignment horizontal="center" vertical="center"/>
    </xf>
    <xf numFmtId="0" fontId="0" fillId="0" borderId="5" xfId="0" applyBorder="1"/>
    <xf numFmtId="11" fontId="0" fillId="0" borderId="5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2" fontId="0" fillId="0" borderId="0" xfId="0" applyNumberFormat="1" applyAlignment="1">
      <alignment vertical="center"/>
    </xf>
    <xf numFmtId="0" fontId="0" fillId="5" borderId="0" xfId="0" applyFill="1"/>
    <xf numFmtId="164" fontId="0" fillId="5" borderId="0" xfId="0" applyNumberFormat="1" applyFill="1"/>
    <xf numFmtId="0" fontId="5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164" fontId="0" fillId="5" borderId="0" xfId="0" applyNumberFormat="1" applyFill="1" applyAlignment="1">
      <alignment horizontal="center" vertical="center" wrapText="1"/>
    </xf>
    <xf numFmtId="0" fontId="4" fillId="5" borderId="0" xfId="0" applyFont="1" applyFill="1" applyAlignment="1">
      <alignment horizontal="center"/>
    </xf>
    <xf numFmtId="0" fontId="4" fillId="5" borderId="0" xfId="0" applyFont="1" applyFill="1"/>
    <xf numFmtId="0" fontId="0" fillId="4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65" fontId="0" fillId="2" borderId="3" xfId="0" applyNumberFormat="1" applyFill="1" applyBorder="1" applyAlignment="1">
      <alignment horizontal="center" vertical="center"/>
    </xf>
    <xf numFmtId="165" fontId="0" fillId="2" borderId="6" xfId="0" applyNumberForma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11"/>
  <sheetViews>
    <sheetView workbookViewId="0">
      <selection activeCell="P6" sqref="P6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4.83203125" customWidth="1"/>
    <col min="11" max="11" width="21" customWidth="1"/>
  </cols>
  <sheetData>
    <row r="1" spans="1:16" x14ac:dyDescent="0.2">
      <c r="A1" s="26"/>
      <c r="B1" s="26"/>
      <c r="C1" s="26"/>
      <c r="D1" s="26"/>
      <c r="E1" s="26"/>
      <c r="I1" s="1"/>
      <c r="J1" s="7" t="s">
        <v>5</v>
      </c>
      <c r="K1" s="7" t="s">
        <v>6</v>
      </c>
      <c r="L1" s="7" t="s">
        <v>10</v>
      </c>
      <c r="M1" s="7" t="s">
        <v>7</v>
      </c>
      <c r="N1" s="7" t="s">
        <v>8</v>
      </c>
      <c r="P1" s="7" t="s">
        <v>15</v>
      </c>
    </row>
    <row r="2" spans="1:16" x14ac:dyDescent="0.2">
      <c r="I2" s="36" t="s">
        <v>16</v>
      </c>
      <c r="J2" s="22">
        <v>54</v>
      </c>
      <c r="K2" s="23">
        <v>1000</v>
      </c>
      <c r="L2" s="23">
        <f t="shared" ref="L2:L5" si="0">J2*5*K2</f>
        <v>270000</v>
      </c>
      <c r="M2" s="38">
        <f>AVERAGE(L2:L3)</f>
        <v>265000</v>
      </c>
      <c r="N2" s="40">
        <f>LOG10(M2)</f>
        <v>5.4232458739368079</v>
      </c>
      <c r="P2" s="35">
        <v>0.35499999999999998</v>
      </c>
    </row>
    <row r="3" spans="1:16" x14ac:dyDescent="0.2">
      <c r="I3" s="37"/>
      <c r="J3" s="24">
        <v>52</v>
      </c>
      <c r="K3" s="25">
        <v>1000</v>
      </c>
      <c r="L3" s="25">
        <f t="shared" si="0"/>
        <v>260000</v>
      </c>
      <c r="M3" s="39"/>
      <c r="N3" s="41"/>
      <c r="P3" s="35"/>
    </row>
    <row r="4" spans="1:16" x14ac:dyDescent="0.2">
      <c r="I4" s="36" t="s">
        <v>23</v>
      </c>
      <c r="J4" s="22">
        <v>19</v>
      </c>
      <c r="K4" s="23">
        <v>10000</v>
      </c>
      <c r="L4" s="23">
        <f t="shared" si="0"/>
        <v>950000</v>
      </c>
      <c r="M4" s="38">
        <f>AVERAGE(L4:L5)</f>
        <v>1025000</v>
      </c>
      <c r="N4" s="40">
        <f>LOG10(M4)</f>
        <v>6.0107238653917729</v>
      </c>
      <c r="P4" s="42">
        <v>0.34200000000000003</v>
      </c>
    </row>
    <row r="5" spans="1:16" x14ac:dyDescent="0.2">
      <c r="I5" s="37"/>
      <c r="J5" s="24">
        <v>22</v>
      </c>
      <c r="K5" s="25">
        <v>10000</v>
      </c>
      <c r="L5" s="25">
        <f t="shared" si="0"/>
        <v>1100000</v>
      </c>
      <c r="M5" s="39"/>
      <c r="N5" s="41"/>
      <c r="P5" s="42"/>
    </row>
    <row r="6" spans="1:16" x14ac:dyDescent="0.2">
      <c r="I6" s="8"/>
      <c r="K6" s="20"/>
      <c r="L6" s="20"/>
      <c r="M6" s="21"/>
      <c r="N6" s="27"/>
      <c r="P6" s="19"/>
    </row>
    <row r="7" spans="1:16" x14ac:dyDescent="0.2">
      <c r="I7" s="8"/>
      <c r="K7" s="20"/>
      <c r="L7" s="20"/>
      <c r="M7" s="21"/>
      <c r="N7" s="27"/>
      <c r="P7" s="19"/>
    </row>
    <row r="8" spans="1:16" x14ac:dyDescent="0.2">
      <c r="I8" s="8"/>
      <c r="K8" s="20"/>
      <c r="L8" s="20"/>
      <c r="M8" s="21"/>
      <c r="N8" s="27"/>
      <c r="P8" s="19"/>
    </row>
    <row r="9" spans="1:16" x14ac:dyDescent="0.2">
      <c r="I9" s="8"/>
      <c r="K9" s="20"/>
      <c r="L9" s="20"/>
      <c r="M9" s="21"/>
      <c r="N9" s="27"/>
      <c r="P9" s="19"/>
    </row>
    <row r="10" spans="1:16" x14ac:dyDescent="0.2">
      <c r="I10" s="8"/>
      <c r="K10" s="20"/>
      <c r="L10" s="20"/>
      <c r="M10" s="21"/>
      <c r="N10" s="19"/>
    </row>
    <row r="11" spans="1:16" x14ac:dyDescent="0.2">
      <c r="I11" s="8"/>
      <c r="K11" s="20"/>
      <c r="L11" s="20"/>
      <c r="M11" s="21"/>
      <c r="N11" s="19"/>
    </row>
  </sheetData>
  <mergeCells count="8">
    <mergeCell ref="P2:P3"/>
    <mergeCell ref="I4:I5"/>
    <mergeCell ref="M4:M5"/>
    <mergeCell ref="N4:N5"/>
    <mergeCell ref="P4:P5"/>
    <mergeCell ref="I2:I3"/>
    <mergeCell ref="M2:M3"/>
    <mergeCell ref="N2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J251"/>
  <sheetViews>
    <sheetView tabSelected="1" topLeftCell="A51" zoomScale="116" zoomScaleNormal="100" workbookViewId="0">
      <selection activeCell="F70" sqref="F70"/>
    </sheetView>
  </sheetViews>
  <sheetFormatPr baseColWidth="10" defaultRowHeight="16" x14ac:dyDescent="0.2"/>
  <cols>
    <col min="1" max="1" width="16.83203125" customWidth="1"/>
  </cols>
  <sheetData>
    <row r="1" spans="1:8" ht="51" x14ac:dyDescent="0.2">
      <c r="A1" s="2" t="s">
        <v>17</v>
      </c>
      <c r="B1" s="43" t="s">
        <v>0</v>
      </c>
      <c r="C1" s="43"/>
      <c r="D1" s="6" t="s">
        <v>1</v>
      </c>
      <c r="E1" s="6" t="s">
        <v>4</v>
      </c>
      <c r="F1" s="6" t="s">
        <v>2</v>
      </c>
      <c r="G1" s="9" t="s">
        <v>3</v>
      </c>
      <c r="H1" s="10"/>
    </row>
    <row r="2" spans="1:8" x14ac:dyDescent="0.2">
      <c r="A2" s="4" t="s">
        <v>11</v>
      </c>
      <c r="B2">
        <v>37</v>
      </c>
      <c r="C2">
        <v>30</v>
      </c>
      <c r="D2">
        <f>AVERAGE(B2:C2)</f>
        <v>33.5</v>
      </c>
      <c r="E2" s="4">
        <v>1000</v>
      </c>
      <c r="F2" s="4">
        <f>1915.3-1873.8</f>
        <v>41.5</v>
      </c>
      <c r="G2" s="10">
        <f>LOG10(D2*100*E2/F2*1000)</f>
        <v>7.9069967103247523</v>
      </c>
      <c r="H2" s="10"/>
    </row>
    <row r="3" spans="1:8" x14ac:dyDescent="0.2">
      <c r="A3" s="4" t="s">
        <v>12</v>
      </c>
      <c r="B3">
        <v>69</v>
      </c>
      <c r="C3">
        <v>74</v>
      </c>
      <c r="D3">
        <f t="shared" ref="D3:D6" si="0">AVERAGE(B3:C3)</f>
        <v>71.5</v>
      </c>
      <c r="E3" s="4">
        <v>1000</v>
      </c>
      <c r="F3" s="4">
        <f>1752.3-1713.9</f>
        <v>38.399999999999864</v>
      </c>
      <c r="G3" s="10">
        <f>LOG10(D3*100*E3/F3*1000)</f>
        <v>8.2699748174335515</v>
      </c>
      <c r="H3" s="10"/>
    </row>
    <row r="4" spans="1:8" x14ac:dyDescent="0.2">
      <c r="A4" s="4" t="s">
        <v>9</v>
      </c>
      <c r="B4">
        <v>500</v>
      </c>
      <c r="D4">
        <f t="shared" si="0"/>
        <v>500</v>
      </c>
      <c r="E4" s="4">
        <v>10</v>
      </c>
      <c r="F4" s="4">
        <f>1906.8-1790.6</f>
        <v>116.20000000000005</v>
      </c>
      <c r="G4" s="10">
        <f t="shared" ref="G4:G6" si="1">LOG10(D4*100*E4/F4*1000)</f>
        <v>6.6337638762817068</v>
      </c>
      <c r="H4" s="10"/>
    </row>
    <row r="5" spans="1:8" x14ac:dyDescent="0.2">
      <c r="A5" s="4" t="s">
        <v>14</v>
      </c>
      <c r="D5" t="e">
        <f t="shared" si="0"/>
        <v>#DIV/0!</v>
      </c>
      <c r="E5" s="4"/>
      <c r="F5" s="4">
        <f>1918.6-1733.7</f>
        <v>184.89999999999986</v>
      </c>
      <c r="G5" s="10" t="e">
        <f t="shared" si="1"/>
        <v>#DIV/0!</v>
      </c>
      <c r="H5" s="10"/>
    </row>
    <row r="6" spans="1:8" ht="17" x14ac:dyDescent="0.2">
      <c r="A6" s="6" t="s">
        <v>13</v>
      </c>
      <c r="B6" s="8">
        <v>12</v>
      </c>
      <c r="C6" s="8">
        <v>11</v>
      </c>
      <c r="D6">
        <f t="shared" si="0"/>
        <v>11.5</v>
      </c>
      <c r="E6" s="6">
        <v>1000</v>
      </c>
      <c r="F6" s="6">
        <f>1930.7-1729.1</f>
        <v>201.60000000000014</v>
      </c>
      <c r="G6" s="10">
        <f t="shared" si="1"/>
        <v>6.7562073125801234</v>
      </c>
      <c r="H6" s="10"/>
    </row>
    <row r="7" spans="1:8" x14ac:dyDescent="0.2">
      <c r="A7" s="12"/>
      <c r="B7" s="43"/>
      <c r="C7" s="43"/>
      <c r="D7" s="6"/>
      <c r="E7" s="6"/>
      <c r="F7" s="6"/>
      <c r="G7" s="9"/>
      <c r="H7" s="10"/>
    </row>
    <row r="8" spans="1:8" ht="51" x14ac:dyDescent="0.2">
      <c r="A8" s="2" t="s">
        <v>18</v>
      </c>
      <c r="B8" s="43" t="s">
        <v>0</v>
      </c>
      <c r="C8" s="43"/>
      <c r="D8" s="6" t="s">
        <v>1</v>
      </c>
      <c r="E8" s="6" t="s">
        <v>4</v>
      </c>
      <c r="F8" s="6" t="s">
        <v>2</v>
      </c>
      <c r="G8" s="9" t="s">
        <v>3</v>
      </c>
      <c r="H8" s="10"/>
    </row>
    <row r="9" spans="1:8" x14ac:dyDescent="0.2">
      <c r="A9" s="4" t="s">
        <v>11</v>
      </c>
      <c r="B9">
        <v>77</v>
      </c>
      <c r="C9">
        <v>70</v>
      </c>
      <c r="D9">
        <f>AVERAGE(B9:C9)</f>
        <v>73.5</v>
      </c>
      <c r="E9" s="4">
        <v>1000</v>
      </c>
      <c r="F9" s="4">
        <f>1717.3-1705.2</f>
        <v>12.099999999999909</v>
      </c>
      <c r="G9" s="10">
        <f>LOG10(D9*100*E9/F9*1000)</f>
        <v>8.783501968767748</v>
      </c>
      <c r="H9" s="10"/>
    </row>
    <row r="10" spans="1:8" x14ac:dyDescent="0.2">
      <c r="A10" s="4" t="s">
        <v>12</v>
      </c>
      <c r="B10">
        <v>34</v>
      </c>
      <c r="C10">
        <v>32</v>
      </c>
      <c r="D10">
        <f t="shared" ref="D10:D13" si="2">AVERAGE(B10:C10)</f>
        <v>33</v>
      </c>
      <c r="E10" s="4">
        <v>10000</v>
      </c>
      <c r="F10" s="4">
        <f>1753.6-1731.2</f>
        <v>22.399999999999864</v>
      </c>
      <c r="G10" s="10">
        <f>LOG10(D10*100*E10/F10*1000)</f>
        <v>9.1682659215437265</v>
      </c>
      <c r="H10" s="10"/>
    </row>
    <row r="11" spans="1:8" x14ac:dyDescent="0.2">
      <c r="A11" s="4" t="s">
        <v>9</v>
      </c>
      <c r="B11">
        <v>29</v>
      </c>
      <c r="D11">
        <f t="shared" si="2"/>
        <v>29</v>
      </c>
      <c r="E11" s="4">
        <v>1000</v>
      </c>
      <c r="F11" s="4">
        <f>1805.1-1767.5</f>
        <v>37.599999999999909</v>
      </c>
      <c r="G11" s="10">
        <f t="shared" ref="G11:G13" si="3">LOG10(D11*100*E11/F11*1000)</f>
        <v>7.8872101529712957</v>
      </c>
      <c r="H11" s="10"/>
    </row>
    <row r="12" spans="1:8" x14ac:dyDescent="0.2">
      <c r="A12" s="4" t="s">
        <v>14</v>
      </c>
      <c r="D12" t="e">
        <f t="shared" si="2"/>
        <v>#DIV/0!</v>
      </c>
      <c r="E12" s="4"/>
      <c r="F12" s="4"/>
      <c r="G12" s="10" t="e">
        <f t="shared" si="3"/>
        <v>#DIV/0!</v>
      </c>
      <c r="H12" s="10"/>
    </row>
    <row r="13" spans="1:8" ht="17" x14ac:dyDescent="0.2">
      <c r="A13" s="6" t="s">
        <v>13</v>
      </c>
      <c r="B13" s="8">
        <v>44</v>
      </c>
      <c r="C13" s="8">
        <v>43</v>
      </c>
      <c r="D13">
        <f t="shared" si="2"/>
        <v>43.5</v>
      </c>
      <c r="E13" s="6">
        <v>100</v>
      </c>
      <c r="F13" s="6">
        <f>2037.3-1862.6</f>
        <v>174.70000000000005</v>
      </c>
      <c r="G13" s="10">
        <f t="shared" si="3"/>
        <v>6.3961963519717067</v>
      </c>
      <c r="H13" s="10"/>
    </row>
    <row r="14" spans="1:8" x14ac:dyDescent="0.2">
      <c r="A14" s="4"/>
      <c r="E14" s="4"/>
      <c r="F14" s="4"/>
      <c r="G14" s="10"/>
      <c r="H14" s="10"/>
    </row>
    <row r="15" spans="1:8" ht="51" x14ac:dyDescent="0.2">
      <c r="A15" s="2" t="s">
        <v>19</v>
      </c>
      <c r="B15" s="43" t="s">
        <v>0</v>
      </c>
      <c r="C15" s="43"/>
      <c r="D15" s="6" t="s">
        <v>1</v>
      </c>
      <c r="E15" s="6" t="s">
        <v>4</v>
      </c>
      <c r="F15" s="6" t="s">
        <v>2</v>
      </c>
      <c r="G15" s="9" t="s">
        <v>3</v>
      </c>
      <c r="H15" s="10"/>
    </row>
    <row r="16" spans="1:8" x14ac:dyDescent="0.2">
      <c r="A16" s="4" t="s">
        <v>11</v>
      </c>
      <c r="B16">
        <v>32</v>
      </c>
      <c r="C16">
        <v>30</v>
      </c>
      <c r="D16">
        <f>AVERAGE(B16:C16)</f>
        <v>31</v>
      </c>
      <c r="E16" s="4">
        <v>1000</v>
      </c>
      <c r="F16" s="4">
        <f>1744-1726.9</f>
        <v>17.099999999999909</v>
      </c>
      <c r="G16" s="10">
        <f>LOG10(D16*100*E16/F16*1000)</f>
        <v>8.2583655834421208</v>
      </c>
      <c r="H16" s="10"/>
    </row>
    <row r="17" spans="1:8" x14ac:dyDescent="0.2">
      <c r="A17" s="4" t="s">
        <v>12</v>
      </c>
      <c r="B17">
        <v>11</v>
      </c>
      <c r="C17">
        <v>9</v>
      </c>
      <c r="D17">
        <f t="shared" ref="D17:D20" si="4">AVERAGE(B17:C17)</f>
        <v>10</v>
      </c>
      <c r="E17" s="4">
        <v>10000</v>
      </c>
      <c r="F17" s="4">
        <f>1747.7-1711.3</f>
        <v>36.400000000000091</v>
      </c>
      <c r="G17" s="10">
        <f>LOG10(D17*100*E17/F17*1000)</f>
        <v>8.4388986163509436</v>
      </c>
      <c r="H17" s="10"/>
    </row>
    <row r="18" spans="1:8" x14ac:dyDescent="0.2">
      <c r="A18" s="4" t="s">
        <v>9</v>
      </c>
      <c r="B18">
        <v>57</v>
      </c>
      <c r="D18">
        <f t="shared" si="4"/>
        <v>57</v>
      </c>
      <c r="E18" s="4">
        <v>1000</v>
      </c>
      <c r="F18" s="4">
        <f>1743.1-1705.9</f>
        <v>37.199999999999818</v>
      </c>
      <c r="G18" s="10">
        <f t="shared" ref="G18:G20" si="5">LOG10(D18*100*E18/F18*1000)</f>
        <v>8.1853319157905968</v>
      </c>
      <c r="H18" s="10"/>
    </row>
    <row r="19" spans="1:8" x14ac:dyDescent="0.2">
      <c r="A19" s="4" t="s">
        <v>14</v>
      </c>
      <c r="D19" t="e">
        <f t="shared" si="4"/>
        <v>#DIV/0!</v>
      </c>
      <c r="E19" s="4"/>
      <c r="F19" s="4">
        <f>1823.5-1722.7</f>
        <v>100.79999999999995</v>
      </c>
      <c r="G19" s="10" t="e">
        <f t="shared" si="5"/>
        <v>#DIV/0!</v>
      </c>
      <c r="H19" s="10"/>
    </row>
    <row r="20" spans="1:8" ht="17" x14ac:dyDescent="0.2">
      <c r="A20" s="6" t="s">
        <v>13</v>
      </c>
      <c r="B20" s="8">
        <v>34</v>
      </c>
      <c r="C20" s="8">
        <v>32</v>
      </c>
      <c r="D20">
        <f t="shared" si="4"/>
        <v>33</v>
      </c>
      <c r="E20" s="6">
        <v>100</v>
      </c>
      <c r="F20" s="6">
        <f>1931.3-1797.3</f>
        <v>134</v>
      </c>
      <c r="G20" s="10">
        <f t="shared" si="5"/>
        <v>6.3914091415130798</v>
      </c>
      <c r="H20" s="10"/>
    </row>
    <row r="21" spans="1:8" x14ac:dyDescent="0.2">
      <c r="A21" s="4"/>
      <c r="E21" s="4"/>
      <c r="F21" s="4"/>
      <c r="G21" s="10"/>
      <c r="H21" s="10"/>
    </row>
    <row r="22" spans="1:8" ht="51" x14ac:dyDescent="0.2">
      <c r="A22" s="2" t="s">
        <v>20</v>
      </c>
      <c r="B22" s="43" t="s">
        <v>0</v>
      </c>
      <c r="C22" s="43"/>
      <c r="D22" s="6" t="s">
        <v>1</v>
      </c>
      <c r="E22" s="6" t="s">
        <v>4</v>
      </c>
      <c r="F22" s="6" t="s">
        <v>2</v>
      </c>
      <c r="G22" s="9" t="s">
        <v>3</v>
      </c>
      <c r="H22" s="10"/>
    </row>
    <row r="23" spans="1:8" x14ac:dyDescent="0.2">
      <c r="A23" s="4" t="s">
        <v>11</v>
      </c>
      <c r="B23">
        <v>9</v>
      </c>
      <c r="C23">
        <v>14</v>
      </c>
      <c r="D23">
        <f>AVERAGE(B23:C23)</f>
        <v>11.5</v>
      </c>
      <c r="E23" s="4">
        <v>10000</v>
      </c>
      <c r="F23" s="4">
        <f>1760.1-1724.8</f>
        <v>35.299999999999955</v>
      </c>
      <c r="G23" s="10">
        <f>LOG10(D23*100*E23/F23*1000)</f>
        <v>8.5129231349657903</v>
      </c>
      <c r="H23" s="10"/>
    </row>
    <row r="24" spans="1:8" x14ac:dyDescent="0.2">
      <c r="A24" s="4" t="s">
        <v>12</v>
      </c>
      <c r="B24">
        <v>19</v>
      </c>
      <c r="C24">
        <v>22</v>
      </c>
      <c r="D24">
        <f t="shared" ref="D24:D27" si="6">AVERAGE(B24:C24)</f>
        <v>20.5</v>
      </c>
      <c r="E24" s="4">
        <v>10000</v>
      </c>
      <c r="F24" s="4">
        <f>1762.7-1728</f>
        <v>34.700000000000045</v>
      </c>
      <c r="G24" s="10">
        <f>LOG10(D24*100*E24/F24*1000)</f>
        <v>8.7714243862648793</v>
      </c>
      <c r="H24" s="10"/>
    </row>
    <row r="25" spans="1:8" x14ac:dyDescent="0.2">
      <c r="A25" s="4" t="s">
        <v>9</v>
      </c>
      <c r="B25">
        <v>25</v>
      </c>
      <c r="C25">
        <v>34</v>
      </c>
      <c r="D25">
        <f t="shared" si="6"/>
        <v>29.5</v>
      </c>
      <c r="E25" s="4">
        <v>10000</v>
      </c>
      <c r="F25" s="4">
        <f>1807.6-1783.4</f>
        <v>24.199999999999818</v>
      </c>
      <c r="G25" s="10">
        <f t="shared" ref="G25:G27" si="7">LOG10(D25*100*E25/F25*1000)</f>
        <v>9.086006649997735</v>
      </c>
      <c r="H25" s="10"/>
    </row>
    <row r="26" spans="1:8" x14ac:dyDescent="0.2">
      <c r="A26" s="4" t="s">
        <v>14</v>
      </c>
      <c r="D26" t="e">
        <f t="shared" si="6"/>
        <v>#DIV/0!</v>
      </c>
      <c r="E26" s="4"/>
      <c r="F26" s="4">
        <f>1939.8-1876</f>
        <v>63.799999999999955</v>
      </c>
      <c r="G26" s="10" t="e">
        <f t="shared" si="7"/>
        <v>#DIV/0!</v>
      </c>
      <c r="H26" s="10"/>
    </row>
    <row r="27" spans="1:8" ht="17" x14ac:dyDescent="0.2">
      <c r="A27" s="6" t="s">
        <v>13</v>
      </c>
      <c r="B27" s="8">
        <v>9</v>
      </c>
      <c r="C27" s="8">
        <v>7</v>
      </c>
      <c r="D27">
        <f t="shared" si="6"/>
        <v>8</v>
      </c>
      <c r="E27" s="6">
        <v>1000</v>
      </c>
      <c r="F27" s="6">
        <f>1756.7-1730.9</f>
        <v>25.799999999999955</v>
      </c>
      <c r="G27" s="10">
        <f t="shared" si="7"/>
        <v>7.4914702810287146</v>
      </c>
      <c r="H27" s="9"/>
    </row>
    <row r="28" spans="1:8" x14ac:dyDescent="0.2">
      <c r="A28" s="4"/>
      <c r="E28" s="4"/>
      <c r="F28" s="4"/>
      <c r="G28" s="10"/>
      <c r="H28" s="10"/>
    </row>
    <row r="29" spans="1:8" ht="51" x14ac:dyDescent="0.2">
      <c r="A29" s="2" t="s">
        <v>21</v>
      </c>
      <c r="B29" s="43" t="s">
        <v>0</v>
      </c>
      <c r="C29" s="43"/>
      <c r="D29" s="6" t="s">
        <v>1</v>
      </c>
      <c r="E29" s="6" t="s">
        <v>4</v>
      </c>
      <c r="F29" s="6" t="s">
        <v>2</v>
      </c>
      <c r="G29" s="9" t="s">
        <v>3</v>
      </c>
      <c r="H29" s="10"/>
    </row>
    <row r="30" spans="1:8" x14ac:dyDescent="0.2">
      <c r="A30" s="4" t="s">
        <v>11</v>
      </c>
      <c r="B30">
        <v>13</v>
      </c>
      <c r="C30">
        <v>12</v>
      </c>
      <c r="D30">
        <f>AVERAGE(B30:C30)</f>
        <v>12.5</v>
      </c>
      <c r="E30" s="4">
        <v>10000</v>
      </c>
      <c r="F30" s="4">
        <f>1801.8-1783</f>
        <v>18.799999999999955</v>
      </c>
      <c r="G30" s="10">
        <f>LOG10(D30*100*E30/F30*1000)</f>
        <v>8.8227521637443775</v>
      </c>
      <c r="H30" s="10"/>
    </row>
    <row r="31" spans="1:8" x14ac:dyDescent="0.2">
      <c r="A31" s="4" t="s">
        <v>12</v>
      </c>
      <c r="C31">
        <v>15</v>
      </c>
      <c r="D31">
        <f t="shared" ref="D31:D34" si="8">AVERAGE(B31:C31)</f>
        <v>15</v>
      </c>
      <c r="E31" s="4">
        <v>10000</v>
      </c>
      <c r="F31" s="4">
        <f>1736.7-1715.5</f>
        <v>21.200000000000045</v>
      </c>
      <c r="G31" s="10">
        <f>LOG10(D31*100*E31/F31*1000)</f>
        <v>8.8497553981269288</v>
      </c>
      <c r="H31" s="10"/>
    </row>
    <row r="32" spans="1:8" x14ac:dyDescent="0.2">
      <c r="A32" s="4" t="s">
        <v>9</v>
      </c>
      <c r="B32">
        <v>26</v>
      </c>
      <c r="C32">
        <v>20</v>
      </c>
      <c r="D32">
        <f t="shared" si="8"/>
        <v>23</v>
      </c>
      <c r="E32" s="4">
        <v>10000</v>
      </c>
      <c r="F32" s="4">
        <f>1752.1-1718.2</f>
        <v>33.899999999999864</v>
      </c>
      <c r="G32" s="10">
        <f t="shared" ref="G32:G34" si="9">LOG10(D32*100*E32/F32*1000)</f>
        <v>8.8315281378145123</v>
      </c>
      <c r="H32" s="10"/>
    </row>
    <row r="33" spans="1:8" x14ac:dyDescent="0.2">
      <c r="A33" s="4" t="s">
        <v>14</v>
      </c>
      <c r="D33" t="e">
        <f t="shared" si="8"/>
        <v>#DIV/0!</v>
      </c>
      <c r="E33" s="4"/>
      <c r="F33" s="4">
        <f>1867.4-1727.4</f>
        <v>140</v>
      </c>
      <c r="G33" s="10" t="e">
        <f t="shared" si="9"/>
        <v>#DIV/0!</v>
      </c>
      <c r="H33" s="10"/>
    </row>
    <row r="34" spans="1:8" ht="17" x14ac:dyDescent="0.2">
      <c r="A34" s="6" t="s">
        <v>13</v>
      </c>
      <c r="B34" s="8">
        <v>13</v>
      </c>
      <c r="C34" s="8">
        <v>21</v>
      </c>
      <c r="D34">
        <f t="shared" si="8"/>
        <v>17</v>
      </c>
      <c r="E34" s="6">
        <v>1000</v>
      </c>
      <c r="F34" s="6">
        <f>1760.1-1725.1</f>
        <v>35</v>
      </c>
      <c r="G34" s="10">
        <f t="shared" si="9"/>
        <v>7.6863808770279984</v>
      </c>
      <c r="H34" s="10"/>
    </row>
    <row r="35" spans="1:8" s="28" customFormat="1" x14ac:dyDescent="0.2">
      <c r="A35" s="30"/>
      <c r="B35" s="44"/>
      <c r="C35" s="44"/>
      <c r="D35" s="31"/>
      <c r="E35" s="31"/>
      <c r="F35" s="31"/>
      <c r="G35" s="32"/>
      <c r="H35" s="29"/>
    </row>
    <row r="36" spans="1:8" ht="51" x14ac:dyDescent="0.2">
      <c r="A36" s="2" t="s">
        <v>24</v>
      </c>
      <c r="B36" s="43" t="s">
        <v>0</v>
      </c>
      <c r="C36" s="43"/>
      <c r="D36" s="6" t="s">
        <v>1</v>
      </c>
      <c r="E36" s="6" t="s">
        <v>4</v>
      </c>
      <c r="F36" s="6" t="s">
        <v>2</v>
      </c>
      <c r="G36" s="9" t="s">
        <v>3</v>
      </c>
      <c r="H36" s="10"/>
    </row>
    <row r="37" spans="1:8" x14ac:dyDescent="0.2">
      <c r="A37" s="4" t="s">
        <v>11</v>
      </c>
      <c r="B37">
        <v>22</v>
      </c>
      <c r="C37">
        <v>22</v>
      </c>
      <c r="D37">
        <f>AVERAGE(B37:C37)</f>
        <v>22</v>
      </c>
      <c r="E37" s="4">
        <v>1000</v>
      </c>
      <c r="F37" s="4">
        <f>1821.9-1804.8</f>
        <v>17.100000000000136</v>
      </c>
      <c r="G37" s="10">
        <f>LOG10(D37*100*E37/F37*1000)</f>
        <v>8.109426570430049</v>
      </c>
      <c r="H37" s="10"/>
    </row>
    <row r="38" spans="1:8" x14ac:dyDescent="0.2">
      <c r="A38" s="4" t="s">
        <v>12</v>
      </c>
      <c r="B38">
        <v>24</v>
      </c>
      <c r="C38">
        <v>10</v>
      </c>
      <c r="D38">
        <f t="shared" ref="D38:D41" si="10">AVERAGE(B38:C38)</f>
        <v>17</v>
      </c>
      <c r="E38" s="4">
        <v>10000</v>
      </c>
      <c r="F38" s="4">
        <f>1739.6-1716.8</f>
        <v>22.799999999999955</v>
      </c>
      <c r="G38" s="10">
        <f>LOG10(D38*100*E38/F38*1000)</f>
        <v>8.8725140743778219</v>
      </c>
      <c r="H38" s="10"/>
    </row>
    <row r="39" spans="1:8" x14ac:dyDescent="0.2">
      <c r="A39" s="4" t="s">
        <v>9</v>
      </c>
      <c r="B39">
        <v>47</v>
      </c>
      <c r="C39">
        <v>35</v>
      </c>
      <c r="D39">
        <f t="shared" si="10"/>
        <v>41</v>
      </c>
      <c r="E39" s="4">
        <v>10000</v>
      </c>
      <c r="F39" s="4">
        <f>1754.7-1721.2</f>
        <v>33.5</v>
      </c>
      <c r="G39" s="10">
        <f t="shared" ref="G39:G41" si="11">LOG10(D39*100*E39/F39*1000)</f>
        <v>9.0877390496828898</v>
      </c>
      <c r="H39" s="10"/>
    </row>
    <row r="40" spans="1:8" x14ac:dyDescent="0.2">
      <c r="A40" s="4" t="s">
        <v>14</v>
      </c>
      <c r="B40">
        <v>17</v>
      </c>
      <c r="C40">
        <v>29</v>
      </c>
      <c r="D40">
        <f t="shared" si="10"/>
        <v>23</v>
      </c>
      <c r="E40" s="4">
        <v>10000</v>
      </c>
      <c r="F40" s="4">
        <f>1803.8-1729.8</f>
        <v>74</v>
      </c>
      <c r="G40" s="10">
        <f t="shared" si="11"/>
        <v>8.4924961162866168</v>
      </c>
      <c r="H40" s="10"/>
    </row>
    <row r="41" spans="1:8" ht="17" x14ac:dyDescent="0.2">
      <c r="A41" s="6" t="s">
        <v>13</v>
      </c>
      <c r="B41" s="8">
        <v>9</v>
      </c>
      <c r="C41" s="8">
        <v>13</v>
      </c>
      <c r="D41">
        <f t="shared" si="10"/>
        <v>11</v>
      </c>
      <c r="E41" s="6">
        <v>1000</v>
      </c>
      <c r="F41" s="6">
        <f>1825.3-1714.9</f>
        <v>110.39999999999986</v>
      </c>
      <c r="G41" s="10">
        <f t="shared" si="11"/>
        <v>6.9984236117650456</v>
      </c>
      <c r="H41" s="10"/>
    </row>
    <row r="42" spans="1:8" x14ac:dyDescent="0.2">
      <c r="A42" s="12"/>
      <c r="B42" s="43"/>
      <c r="C42" s="43"/>
      <c r="D42" s="6"/>
      <c r="E42" s="6"/>
      <c r="F42" s="6"/>
      <c r="G42" s="9"/>
      <c r="H42" s="10"/>
    </row>
    <row r="43" spans="1:8" ht="51" x14ac:dyDescent="0.2">
      <c r="A43" s="2" t="s">
        <v>25</v>
      </c>
      <c r="B43" s="43" t="s">
        <v>0</v>
      </c>
      <c r="C43" s="43"/>
      <c r="D43" s="6" t="s">
        <v>1</v>
      </c>
      <c r="E43" s="6" t="s">
        <v>4</v>
      </c>
      <c r="F43" s="6" t="s">
        <v>2</v>
      </c>
      <c r="G43" s="9" t="s">
        <v>3</v>
      </c>
      <c r="H43" s="10"/>
    </row>
    <row r="44" spans="1:8" x14ac:dyDescent="0.2">
      <c r="A44" s="4" t="s">
        <v>11</v>
      </c>
      <c r="B44">
        <v>79</v>
      </c>
      <c r="C44">
        <v>64</v>
      </c>
      <c r="D44">
        <f>AVERAGE(B44:C44)</f>
        <v>71.5</v>
      </c>
      <c r="E44" s="4">
        <v>1000</v>
      </c>
      <c r="F44" s="4">
        <f>1771.7-1718.9</f>
        <v>52.799999999999955</v>
      </c>
      <c r="G44" s="10">
        <f>LOG10(D44*100*E44/F44*1000)</f>
        <v>8.1316721192672681</v>
      </c>
      <c r="H44" s="10"/>
    </row>
    <row r="45" spans="1:8" x14ac:dyDescent="0.2">
      <c r="A45" s="4" t="s">
        <v>12</v>
      </c>
      <c r="C45">
        <v>40</v>
      </c>
      <c r="D45">
        <f t="shared" ref="D45:D48" si="12">AVERAGE(B45:C45)</f>
        <v>40</v>
      </c>
      <c r="E45" s="4">
        <v>10000</v>
      </c>
      <c r="F45" s="4">
        <f>1798.8-1704.8</f>
        <v>94</v>
      </c>
      <c r="G45" s="10">
        <f>LOG10(D45*100*E45/F45*1000)</f>
        <v>8.6289321377282633</v>
      </c>
      <c r="H45" s="10"/>
    </row>
    <row r="46" spans="1:8" x14ac:dyDescent="0.2">
      <c r="A46" s="4" t="s">
        <v>9</v>
      </c>
      <c r="C46">
        <v>10</v>
      </c>
      <c r="D46">
        <f t="shared" si="12"/>
        <v>10</v>
      </c>
      <c r="E46" s="4">
        <v>10000</v>
      </c>
      <c r="F46" s="4">
        <f>1869.5-1784.8</f>
        <v>84.700000000000045</v>
      </c>
      <c r="G46" s="10">
        <f t="shared" ref="G46:G48" si="13">LOG10(D46*100*E46/F46*1000)</f>
        <v>8.0721165896692924</v>
      </c>
      <c r="H46" s="10"/>
    </row>
    <row r="47" spans="1:8" x14ac:dyDescent="0.2">
      <c r="A47" s="4" t="s">
        <v>14</v>
      </c>
      <c r="B47">
        <v>17</v>
      </c>
      <c r="C47">
        <v>17</v>
      </c>
      <c r="D47">
        <f t="shared" si="12"/>
        <v>17</v>
      </c>
      <c r="E47" s="4">
        <v>10000</v>
      </c>
      <c r="F47" s="4">
        <f>1847.7-1730.3</f>
        <v>117.40000000000009</v>
      </c>
      <c r="G47" s="10">
        <f t="shared" si="13"/>
        <v>8.1607808244666771</v>
      </c>
      <c r="H47" s="10"/>
    </row>
    <row r="48" spans="1:8" ht="17" x14ac:dyDescent="0.2">
      <c r="A48" s="6" t="s">
        <v>13</v>
      </c>
      <c r="B48" s="8">
        <v>18</v>
      </c>
      <c r="C48" s="8">
        <v>22</v>
      </c>
      <c r="D48">
        <f t="shared" si="12"/>
        <v>20</v>
      </c>
      <c r="E48" s="6">
        <v>10</v>
      </c>
      <c r="F48" s="6">
        <f>1805.7-1720.8</f>
        <v>84.900000000000091</v>
      </c>
      <c r="G48" s="10">
        <f t="shared" si="13"/>
        <v>5.372122305420028</v>
      </c>
      <c r="H48" s="10"/>
    </row>
    <row r="49" spans="1:10" x14ac:dyDescent="0.2">
      <c r="A49" s="4"/>
      <c r="E49" s="4"/>
      <c r="F49" s="4"/>
      <c r="G49" s="10"/>
      <c r="H49" s="10"/>
    </row>
    <row r="50" spans="1:10" ht="51" x14ac:dyDescent="0.2">
      <c r="A50" s="2" t="s">
        <v>26</v>
      </c>
      <c r="B50" s="43" t="s">
        <v>0</v>
      </c>
      <c r="C50" s="43"/>
      <c r="D50" s="6" t="s">
        <v>1</v>
      </c>
      <c r="E50" s="6" t="s">
        <v>4</v>
      </c>
      <c r="F50" s="6" t="s">
        <v>2</v>
      </c>
      <c r="G50" s="9" t="s">
        <v>3</v>
      </c>
      <c r="H50" s="10"/>
    </row>
    <row r="51" spans="1:10" x14ac:dyDescent="0.2">
      <c r="A51" s="4" t="s">
        <v>11</v>
      </c>
      <c r="B51">
        <v>75</v>
      </c>
      <c r="C51">
        <v>68</v>
      </c>
      <c r="D51">
        <f>AVERAGE(B51:C51)</f>
        <v>71.5</v>
      </c>
      <c r="E51" s="4">
        <v>10</v>
      </c>
      <c r="F51" s="4">
        <f>1907.4-1873.4</f>
        <v>34</v>
      </c>
      <c r="G51" s="10">
        <f>LOG10(D51*100*E51/F51*1000)</f>
        <v>6.3228271247588257</v>
      </c>
      <c r="H51" s="10"/>
    </row>
    <row r="52" spans="1:10" x14ac:dyDescent="0.2">
      <c r="A52" s="4" t="s">
        <v>12</v>
      </c>
      <c r="B52">
        <v>28</v>
      </c>
      <c r="C52">
        <v>20</v>
      </c>
      <c r="D52">
        <f t="shared" ref="D52:D55" si="14">AVERAGE(B52:C52)</f>
        <v>24</v>
      </c>
      <c r="E52" s="4">
        <v>1000</v>
      </c>
      <c r="F52" s="4">
        <f>1853.8-1797.2</f>
        <v>56.599999999999909</v>
      </c>
      <c r="G52" s="10">
        <f>LOG10(D52*100*E52/F52*1000)</f>
        <v>7.6273948105233353</v>
      </c>
      <c r="H52" s="10"/>
    </row>
    <row r="53" spans="1:10" x14ac:dyDescent="0.2">
      <c r="A53" s="4" t="s">
        <v>9</v>
      </c>
      <c r="B53">
        <v>13</v>
      </c>
      <c r="C53">
        <v>14</v>
      </c>
      <c r="D53">
        <f t="shared" si="14"/>
        <v>13.5</v>
      </c>
      <c r="E53" s="4">
        <v>1000</v>
      </c>
      <c r="F53" s="4">
        <f>1857.6-1796.9</f>
        <v>60.699999999999818</v>
      </c>
      <c r="G53" s="10">
        <f t="shared" ref="G53:G55" si="15">LOG10(D53*100*E53/F53*1000)</f>
        <v>7.34714507741975</v>
      </c>
      <c r="H53" s="10"/>
    </row>
    <row r="54" spans="1:10" x14ac:dyDescent="0.2">
      <c r="A54" s="4" t="s">
        <v>14</v>
      </c>
      <c r="B54">
        <v>32</v>
      </c>
      <c r="C54">
        <v>41</v>
      </c>
      <c r="D54">
        <f t="shared" si="14"/>
        <v>36.5</v>
      </c>
      <c r="E54" s="4">
        <v>10</v>
      </c>
      <c r="F54" s="4">
        <f>1816.4-1726.5</f>
        <v>89.900000000000091</v>
      </c>
      <c r="G54" s="10">
        <f t="shared" si="15"/>
        <v>5.6085331727232459</v>
      </c>
      <c r="H54" s="10"/>
    </row>
    <row r="55" spans="1:10" ht="17" x14ac:dyDescent="0.2">
      <c r="A55" s="6" t="s">
        <v>13</v>
      </c>
      <c r="B55" s="8">
        <v>5</v>
      </c>
      <c r="C55" s="8">
        <v>2</v>
      </c>
      <c r="D55">
        <f t="shared" si="14"/>
        <v>3.5</v>
      </c>
      <c r="E55" s="6">
        <v>1</v>
      </c>
      <c r="F55" s="6">
        <f>1838.3-1722.6</f>
        <v>115.70000000000005</v>
      </c>
      <c r="G55" s="10">
        <f t="shared" si="15"/>
        <v>3.4807346853985259</v>
      </c>
      <c r="H55" s="10"/>
    </row>
    <row r="56" spans="1:10" x14ac:dyDescent="0.2">
      <c r="A56" s="4"/>
      <c r="E56" s="4"/>
      <c r="F56" s="4"/>
      <c r="G56" s="10"/>
      <c r="H56" s="10"/>
    </row>
    <row r="57" spans="1:10" ht="51" x14ac:dyDescent="0.2">
      <c r="A57" s="2" t="s">
        <v>27</v>
      </c>
      <c r="B57" s="43" t="s">
        <v>0</v>
      </c>
      <c r="C57" s="43"/>
      <c r="D57" s="6" t="s">
        <v>1</v>
      </c>
      <c r="E57" s="6" t="s">
        <v>4</v>
      </c>
      <c r="F57" s="6" t="s">
        <v>2</v>
      </c>
      <c r="G57" s="9" t="s">
        <v>3</v>
      </c>
      <c r="H57" s="10"/>
    </row>
    <row r="58" spans="1:10" x14ac:dyDescent="0.2">
      <c r="A58" s="4" t="s">
        <v>11</v>
      </c>
      <c r="B58">
        <v>22</v>
      </c>
      <c r="C58">
        <v>20</v>
      </c>
      <c r="D58">
        <f>AVERAGE(B58:C58)</f>
        <v>21</v>
      </c>
      <c r="E58" s="4">
        <v>10000</v>
      </c>
      <c r="F58" s="4">
        <f>1684.3-1652.1</f>
        <v>32.200000000000045</v>
      </c>
      <c r="G58" s="10">
        <f>LOG10(D58*100*E58/F58*1000)</f>
        <v>8.8143634230380883</v>
      </c>
      <c r="H58" s="10"/>
    </row>
    <row r="59" spans="1:10" x14ac:dyDescent="0.2">
      <c r="A59" s="4" t="s">
        <v>12</v>
      </c>
      <c r="B59">
        <v>28</v>
      </c>
      <c r="C59">
        <v>19</v>
      </c>
      <c r="D59">
        <f t="shared" ref="D59:D62" si="16">AVERAGE(B59:C59)</f>
        <v>23.5</v>
      </c>
      <c r="E59" s="4">
        <v>10000</v>
      </c>
      <c r="F59" s="4">
        <f>1752-1716.9</f>
        <v>35.099999999999909</v>
      </c>
      <c r="G59" s="10">
        <f>LOG10(D59*100*E59/F59*1000)</f>
        <v>8.8257607458059137</v>
      </c>
      <c r="H59" s="10"/>
    </row>
    <row r="60" spans="1:10" ht="20" customHeight="1" x14ac:dyDescent="0.2">
      <c r="A60" s="4" t="s">
        <v>9</v>
      </c>
      <c r="B60">
        <v>24</v>
      </c>
      <c r="D60">
        <f t="shared" si="16"/>
        <v>24</v>
      </c>
      <c r="E60" s="4">
        <v>100</v>
      </c>
      <c r="F60" s="4">
        <f>1747.1-1716.3</f>
        <v>30.799999999999955</v>
      </c>
      <c r="G60" s="10">
        <f t="shared" ref="G60:G62" si="17">LOG10(D60*100*E60/F60*1000)</f>
        <v>6.8916605252111625</v>
      </c>
      <c r="H60" s="9"/>
    </row>
    <row r="61" spans="1:10" x14ac:dyDescent="0.2">
      <c r="A61" s="4" t="s">
        <v>14</v>
      </c>
      <c r="B61">
        <v>16</v>
      </c>
      <c r="C61">
        <v>20</v>
      </c>
      <c r="D61">
        <f t="shared" si="16"/>
        <v>18</v>
      </c>
      <c r="E61" s="4">
        <v>1000</v>
      </c>
      <c r="F61" s="4">
        <f>1849.4-1729.8</f>
        <v>119.60000000000014</v>
      </c>
      <c r="G61" s="10">
        <f t="shared" si="17"/>
        <v>7.1775413254509139</v>
      </c>
      <c r="H61" s="10"/>
    </row>
    <row r="62" spans="1:10" ht="17" x14ac:dyDescent="0.2">
      <c r="A62" s="6" t="s">
        <v>13</v>
      </c>
      <c r="B62" s="8">
        <v>0</v>
      </c>
      <c r="C62" s="8">
        <v>1</v>
      </c>
      <c r="D62">
        <f t="shared" si="16"/>
        <v>0.5</v>
      </c>
      <c r="E62" s="6">
        <v>1</v>
      </c>
      <c r="F62" s="6">
        <f>1916.2-1780.2</f>
        <v>136</v>
      </c>
      <c r="G62" s="10">
        <f t="shared" si="17"/>
        <v>2.5654310959658013</v>
      </c>
      <c r="H62" s="10"/>
      <c r="J62" t="s">
        <v>22</v>
      </c>
    </row>
    <row r="63" spans="1:10" x14ac:dyDescent="0.2">
      <c r="A63" s="4"/>
      <c r="E63" s="4"/>
      <c r="F63" s="4"/>
      <c r="G63" s="10"/>
      <c r="H63" s="10"/>
    </row>
    <row r="64" spans="1:10" ht="51" x14ac:dyDescent="0.2">
      <c r="A64" s="2" t="s">
        <v>28</v>
      </c>
      <c r="B64" s="43" t="s">
        <v>0</v>
      </c>
      <c r="C64" s="43"/>
      <c r="D64" s="6" t="s">
        <v>1</v>
      </c>
      <c r="E64" s="6" t="s">
        <v>4</v>
      </c>
      <c r="F64" s="6" t="s">
        <v>2</v>
      </c>
      <c r="G64" s="9" t="s">
        <v>3</v>
      </c>
      <c r="H64" s="10"/>
    </row>
    <row r="65" spans="1:8" x14ac:dyDescent="0.2">
      <c r="A65" s="4" t="s">
        <v>11</v>
      </c>
      <c r="B65">
        <v>21</v>
      </c>
      <c r="C65">
        <v>15</v>
      </c>
      <c r="D65">
        <f>AVERAGE(B65:C65)</f>
        <v>18</v>
      </c>
      <c r="E65" s="4">
        <v>10000</v>
      </c>
      <c r="F65" s="4">
        <f>1773.6-1743</f>
        <v>30.599999999999909</v>
      </c>
      <c r="G65" s="10">
        <f>LOG10(D65*100*E65/F65*1000)</f>
        <v>8.7695510786217277</v>
      </c>
      <c r="H65" s="10"/>
    </row>
    <row r="66" spans="1:8" x14ac:dyDescent="0.2">
      <c r="A66" s="4" t="s">
        <v>12</v>
      </c>
      <c r="B66">
        <v>11</v>
      </c>
      <c r="C66">
        <v>11</v>
      </c>
      <c r="D66">
        <f t="shared" ref="D66:D69" si="18">AVERAGE(B66:C66)</f>
        <v>11</v>
      </c>
      <c r="E66" s="4">
        <v>10000</v>
      </c>
      <c r="F66" s="4">
        <f>1750.4-1724.3</f>
        <v>26.100000000000136</v>
      </c>
      <c r="G66" s="10">
        <f>LOG10(D66*100*E66/F66*1000)</f>
        <v>8.624752177819941</v>
      </c>
      <c r="H66" s="10"/>
    </row>
    <row r="67" spans="1:8" x14ac:dyDescent="0.2">
      <c r="A67" s="4" t="s">
        <v>9</v>
      </c>
      <c r="B67">
        <v>23</v>
      </c>
      <c r="D67">
        <f t="shared" si="18"/>
        <v>23</v>
      </c>
      <c r="E67" s="4">
        <v>1000</v>
      </c>
      <c r="F67" s="4">
        <f>1867.7-1793.8</f>
        <v>73.900000000000091</v>
      </c>
      <c r="G67" s="10">
        <f t="shared" ref="G67:G69" si="19">LOG10(D67*100*E67/F67*1000)</f>
        <v>7.4930833976227662</v>
      </c>
      <c r="H67" s="10"/>
    </row>
    <row r="68" spans="1:8" x14ac:dyDescent="0.2">
      <c r="A68" s="4" t="s">
        <v>14</v>
      </c>
      <c r="B68">
        <v>13</v>
      </c>
      <c r="C68">
        <v>10</v>
      </c>
      <c r="D68">
        <f t="shared" si="18"/>
        <v>11.5</v>
      </c>
      <c r="E68" s="4">
        <v>1000</v>
      </c>
      <c r="F68" s="4">
        <f>1859.8-1731.7</f>
        <v>128.09999999999991</v>
      </c>
      <c r="G68" s="10">
        <f t="shared" si="19"/>
        <v>6.953148710608926</v>
      </c>
      <c r="H68" s="10"/>
    </row>
    <row r="69" spans="1:8" ht="17" x14ac:dyDescent="0.2">
      <c r="A69" s="6" t="s">
        <v>13</v>
      </c>
      <c r="B69" s="8">
        <v>0</v>
      </c>
      <c r="C69" s="8">
        <v>0</v>
      </c>
      <c r="D69">
        <f t="shared" si="18"/>
        <v>0</v>
      </c>
      <c r="E69" s="6">
        <v>1</v>
      </c>
      <c r="F69" s="6">
        <f>1841.5-1779.3</f>
        <v>62.200000000000045</v>
      </c>
      <c r="G69" s="10" t="e">
        <f t="shared" si="19"/>
        <v>#NUM!</v>
      </c>
      <c r="H69" s="10"/>
    </row>
    <row r="70" spans="1:8" s="28" customFormat="1" x14ac:dyDescent="0.2">
      <c r="A70" s="33"/>
      <c r="B70" s="34"/>
      <c r="C70" s="34"/>
      <c r="E70" s="33"/>
      <c r="F70" s="33"/>
      <c r="G70" s="29"/>
      <c r="H70" s="29"/>
    </row>
    <row r="71" spans="1:8" x14ac:dyDescent="0.2">
      <c r="A71" s="2"/>
      <c r="B71" s="43"/>
      <c r="C71" s="43"/>
      <c r="D71" s="6"/>
      <c r="E71" s="6"/>
      <c r="F71" s="6"/>
      <c r="G71" s="9"/>
      <c r="H71" s="10"/>
    </row>
    <row r="72" spans="1:8" x14ac:dyDescent="0.2">
      <c r="A72" s="4"/>
      <c r="E72" s="4"/>
      <c r="F72" s="4"/>
      <c r="G72" s="10"/>
      <c r="H72" s="10"/>
    </row>
    <row r="73" spans="1:8" x14ac:dyDescent="0.2">
      <c r="A73" s="4"/>
      <c r="E73" s="4"/>
      <c r="F73" s="4"/>
      <c r="G73" s="10"/>
      <c r="H73" s="10"/>
    </row>
    <row r="74" spans="1:8" x14ac:dyDescent="0.2">
      <c r="A74" s="4"/>
      <c r="E74" s="4"/>
      <c r="F74" s="4"/>
      <c r="G74" s="10"/>
      <c r="H74" s="10"/>
    </row>
    <row r="75" spans="1:8" x14ac:dyDescent="0.2">
      <c r="A75" s="4"/>
      <c r="E75" s="4"/>
      <c r="F75" s="4"/>
      <c r="G75" s="10"/>
      <c r="H75" s="10"/>
    </row>
    <row r="76" spans="1:8" x14ac:dyDescent="0.2">
      <c r="A76" s="6"/>
      <c r="B76" s="8"/>
      <c r="C76" s="8"/>
      <c r="E76" s="6"/>
      <c r="F76" s="6"/>
      <c r="G76" s="10"/>
      <c r="H76" s="10"/>
    </row>
    <row r="77" spans="1:8" x14ac:dyDescent="0.2">
      <c r="A77" s="4"/>
      <c r="E77" s="4"/>
      <c r="F77" s="4"/>
      <c r="G77" s="10"/>
      <c r="H77" s="10"/>
    </row>
    <row r="78" spans="1:8" x14ac:dyDescent="0.2">
      <c r="A78" s="2"/>
      <c r="B78" s="43"/>
      <c r="C78" s="43"/>
      <c r="D78" s="6"/>
      <c r="E78" s="6"/>
      <c r="F78" s="6"/>
      <c r="G78" s="9"/>
      <c r="H78" s="10"/>
    </row>
    <row r="79" spans="1:8" x14ac:dyDescent="0.2">
      <c r="A79" s="4"/>
      <c r="E79" s="4"/>
      <c r="F79" s="4"/>
      <c r="G79" s="10"/>
      <c r="H79" s="10"/>
    </row>
    <row r="80" spans="1:8" x14ac:dyDescent="0.2">
      <c r="A80" s="4"/>
      <c r="E80" s="4"/>
      <c r="F80" s="4"/>
      <c r="G80" s="10"/>
      <c r="H80" s="10"/>
    </row>
    <row r="81" spans="1:8" x14ac:dyDescent="0.2">
      <c r="A81" s="4"/>
      <c r="E81" s="4"/>
      <c r="F81" s="4"/>
      <c r="G81" s="10"/>
      <c r="H81" s="10"/>
    </row>
    <row r="82" spans="1:8" x14ac:dyDescent="0.2">
      <c r="A82" s="4"/>
      <c r="E82" s="4"/>
      <c r="F82" s="4"/>
      <c r="G82" s="10"/>
      <c r="H82" s="10"/>
    </row>
    <row r="83" spans="1:8" x14ac:dyDescent="0.2">
      <c r="A83" s="6"/>
      <c r="B83" s="8"/>
      <c r="C83" s="8"/>
      <c r="E83" s="6"/>
      <c r="F83" s="6"/>
      <c r="G83" s="10"/>
      <c r="H83" s="10"/>
    </row>
    <row r="84" spans="1:8" x14ac:dyDescent="0.2">
      <c r="A84" s="4"/>
      <c r="E84" s="4"/>
      <c r="F84" s="4"/>
      <c r="G84" s="10"/>
      <c r="H84" s="10"/>
    </row>
    <row r="85" spans="1:8" x14ac:dyDescent="0.2">
      <c r="A85" s="2"/>
      <c r="B85" s="43"/>
      <c r="C85" s="43"/>
      <c r="D85" s="6"/>
      <c r="E85" s="6"/>
      <c r="F85" s="6"/>
      <c r="G85" s="9"/>
      <c r="H85" s="10"/>
    </row>
    <row r="86" spans="1:8" x14ac:dyDescent="0.2">
      <c r="A86" s="4"/>
      <c r="E86" s="4"/>
      <c r="F86" s="4"/>
      <c r="G86" s="10"/>
      <c r="H86" s="10"/>
    </row>
    <row r="87" spans="1:8" x14ac:dyDescent="0.2">
      <c r="A87" s="4"/>
      <c r="E87" s="4"/>
      <c r="F87" s="4"/>
      <c r="G87" s="10"/>
      <c r="H87" s="10"/>
    </row>
    <row r="88" spans="1:8" x14ac:dyDescent="0.2">
      <c r="A88" s="4"/>
      <c r="E88" s="4"/>
      <c r="F88" s="4"/>
      <c r="G88" s="10"/>
      <c r="H88" s="10"/>
    </row>
    <row r="89" spans="1:8" x14ac:dyDescent="0.2">
      <c r="A89" s="4"/>
      <c r="E89" s="4"/>
      <c r="F89" s="4"/>
      <c r="G89" s="10"/>
      <c r="H89" s="10"/>
    </row>
    <row r="90" spans="1:8" x14ac:dyDescent="0.2">
      <c r="A90" s="6"/>
      <c r="B90" s="8"/>
      <c r="C90" s="8"/>
      <c r="E90" s="6"/>
      <c r="F90" s="6"/>
      <c r="G90" s="10"/>
      <c r="H90" s="10"/>
    </row>
    <row r="91" spans="1:8" x14ac:dyDescent="0.2">
      <c r="A91" s="4"/>
      <c r="E91" s="4"/>
      <c r="F91" s="4"/>
      <c r="G91" s="10"/>
      <c r="H91" s="10"/>
    </row>
    <row r="92" spans="1:8" x14ac:dyDescent="0.2">
      <c r="A92" s="2"/>
      <c r="B92" s="43"/>
      <c r="C92" s="43"/>
      <c r="D92" s="6"/>
      <c r="E92" s="6"/>
      <c r="F92" s="6"/>
      <c r="G92" s="9"/>
      <c r="H92" s="10"/>
    </row>
    <row r="93" spans="1:8" x14ac:dyDescent="0.2">
      <c r="A93" s="4"/>
      <c r="E93" s="4"/>
      <c r="F93" s="4"/>
      <c r="G93" s="10"/>
      <c r="H93" s="9"/>
    </row>
    <row r="94" spans="1:8" x14ac:dyDescent="0.2">
      <c r="A94" s="4"/>
      <c r="E94" s="4"/>
      <c r="F94" s="4"/>
      <c r="G94" s="10"/>
      <c r="H94" s="10"/>
    </row>
    <row r="95" spans="1:8" x14ac:dyDescent="0.2">
      <c r="A95" s="4"/>
      <c r="E95" s="4"/>
      <c r="F95" s="4"/>
      <c r="G95" s="10"/>
      <c r="H95" s="10"/>
    </row>
    <row r="96" spans="1:8" x14ac:dyDescent="0.2">
      <c r="A96" s="4"/>
      <c r="E96" s="4"/>
      <c r="F96" s="4"/>
      <c r="G96" s="10"/>
      <c r="H96" s="10"/>
    </row>
    <row r="97" spans="1:8" x14ac:dyDescent="0.2">
      <c r="A97" s="6"/>
      <c r="B97" s="8"/>
      <c r="C97" s="8"/>
      <c r="E97" s="6"/>
      <c r="F97" s="6"/>
      <c r="G97" s="10"/>
      <c r="H97" s="10"/>
    </row>
    <row r="98" spans="1:8" x14ac:dyDescent="0.2">
      <c r="A98" s="4"/>
      <c r="E98" s="4"/>
      <c r="F98" s="4"/>
      <c r="G98" s="10"/>
      <c r="H98" s="10"/>
    </row>
    <row r="99" spans="1:8" x14ac:dyDescent="0.2">
      <c r="A99" s="2"/>
      <c r="B99" s="43"/>
      <c r="C99" s="43"/>
      <c r="D99" s="6"/>
      <c r="E99" s="6"/>
      <c r="F99" s="6"/>
      <c r="G99" s="9"/>
      <c r="H99" s="10"/>
    </row>
    <row r="100" spans="1:8" x14ac:dyDescent="0.2">
      <c r="A100" s="4"/>
      <c r="E100" s="4"/>
      <c r="F100" s="4"/>
      <c r="G100" s="10"/>
      <c r="H100" s="10"/>
    </row>
    <row r="101" spans="1:8" x14ac:dyDescent="0.2">
      <c r="A101" s="4"/>
      <c r="E101" s="4"/>
      <c r="F101" s="4"/>
      <c r="G101" s="10"/>
      <c r="H101" s="10"/>
    </row>
    <row r="102" spans="1:8" x14ac:dyDescent="0.2">
      <c r="A102" s="4"/>
      <c r="E102" s="4"/>
      <c r="F102" s="4"/>
      <c r="G102" s="10"/>
      <c r="H102" s="10"/>
    </row>
    <row r="103" spans="1:8" x14ac:dyDescent="0.2">
      <c r="A103" s="4"/>
      <c r="E103" s="4"/>
      <c r="F103" s="4"/>
      <c r="G103" s="10"/>
      <c r="H103" s="10"/>
    </row>
    <row r="104" spans="1:8" x14ac:dyDescent="0.2">
      <c r="A104" s="6"/>
      <c r="B104" s="8"/>
      <c r="C104" s="8"/>
      <c r="E104" s="6"/>
      <c r="F104" s="6"/>
      <c r="G104" s="10"/>
      <c r="H104" s="10"/>
    </row>
    <row r="105" spans="1:8" x14ac:dyDescent="0.2">
      <c r="A105" s="4"/>
      <c r="B105" s="14"/>
      <c r="E105" s="4"/>
      <c r="F105" s="4"/>
      <c r="G105" s="10"/>
      <c r="H105" s="10"/>
    </row>
    <row r="106" spans="1:8" x14ac:dyDescent="0.2">
      <c r="A106" s="6"/>
      <c r="B106" s="8"/>
      <c r="C106" s="8"/>
      <c r="D106" s="6"/>
      <c r="E106" s="6"/>
      <c r="F106" s="6"/>
      <c r="G106" s="10"/>
      <c r="H106" s="10"/>
    </row>
    <row r="107" spans="1:8" x14ac:dyDescent="0.2">
      <c r="A107" s="2"/>
      <c r="B107" s="43"/>
      <c r="C107" s="43"/>
      <c r="D107" s="6"/>
      <c r="E107" s="6"/>
      <c r="F107" s="6"/>
      <c r="G107" s="9"/>
      <c r="H107" s="10"/>
    </row>
    <row r="108" spans="1:8" x14ac:dyDescent="0.2">
      <c r="A108" s="4"/>
      <c r="E108" s="4"/>
      <c r="F108" s="4"/>
      <c r="G108" s="10"/>
      <c r="H108" s="10"/>
    </row>
    <row r="109" spans="1:8" x14ac:dyDescent="0.2">
      <c r="A109" s="4"/>
      <c r="E109" s="4"/>
      <c r="F109" s="4"/>
      <c r="G109" s="10"/>
      <c r="H109" s="10"/>
    </row>
    <row r="110" spans="1:8" x14ac:dyDescent="0.2">
      <c r="A110" s="4"/>
      <c r="E110" s="4"/>
      <c r="F110" s="4"/>
      <c r="G110" s="10"/>
      <c r="H110" s="10"/>
    </row>
    <row r="111" spans="1:8" x14ac:dyDescent="0.2">
      <c r="A111" s="4"/>
      <c r="E111" s="4"/>
      <c r="F111" s="4"/>
      <c r="G111" s="10"/>
      <c r="H111" s="10"/>
    </row>
    <row r="112" spans="1:8" x14ac:dyDescent="0.2">
      <c r="A112" s="6"/>
      <c r="B112" s="8"/>
      <c r="C112" s="8"/>
      <c r="E112" s="6"/>
      <c r="F112" s="6"/>
      <c r="G112" s="10"/>
      <c r="H112" s="10"/>
    </row>
    <row r="113" spans="1:8" x14ac:dyDescent="0.2">
      <c r="A113" s="4"/>
      <c r="E113" s="4"/>
      <c r="F113" s="4"/>
      <c r="G113" s="10"/>
      <c r="H113" s="10"/>
    </row>
    <row r="114" spans="1:8" x14ac:dyDescent="0.2">
      <c r="A114" s="4"/>
      <c r="E114" s="4"/>
      <c r="F114" s="4"/>
      <c r="G114" s="10"/>
      <c r="H114" s="10"/>
    </row>
    <row r="115" spans="1:8" x14ac:dyDescent="0.2">
      <c r="A115" s="4"/>
      <c r="E115" s="4"/>
      <c r="F115" s="4"/>
      <c r="G115" s="10"/>
      <c r="H115" s="10"/>
    </row>
    <row r="116" spans="1:8" x14ac:dyDescent="0.2">
      <c r="A116" s="4"/>
      <c r="E116" s="4"/>
      <c r="F116" s="4"/>
      <c r="G116" s="10"/>
      <c r="H116" s="10"/>
    </row>
    <row r="117" spans="1:8" x14ac:dyDescent="0.2">
      <c r="A117" s="6"/>
      <c r="C117" s="8"/>
      <c r="E117" s="6"/>
      <c r="F117" s="6"/>
      <c r="G117" s="10"/>
      <c r="H117" s="10"/>
    </row>
    <row r="118" spans="1:8" x14ac:dyDescent="0.2">
      <c r="A118" s="13"/>
      <c r="B118" s="14"/>
      <c r="C118" s="14"/>
      <c r="E118" s="13"/>
      <c r="F118" s="13"/>
      <c r="G118" s="10"/>
      <c r="H118" s="10"/>
    </row>
    <row r="119" spans="1:8" x14ac:dyDescent="0.2">
      <c r="A119" s="13"/>
      <c r="B119" s="14"/>
      <c r="C119" s="14"/>
      <c r="E119" s="13"/>
      <c r="F119" s="13"/>
      <c r="G119" s="10"/>
      <c r="H119" s="10"/>
    </row>
    <row r="120" spans="1:8" x14ac:dyDescent="0.2">
      <c r="A120" s="13"/>
      <c r="B120" s="14"/>
      <c r="C120" s="14"/>
      <c r="E120" s="13"/>
      <c r="F120" s="13"/>
      <c r="G120" s="10"/>
      <c r="H120" s="10"/>
    </row>
    <row r="121" spans="1:8" x14ac:dyDescent="0.2">
      <c r="A121" s="4"/>
      <c r="B121" s="14"/>
      <c r="E121" s="4"/>
      <c r="F121" s="4"/>
      <c r="G121" s="10"/>
      <c r="H121" s="10"/>
    </row>
    <row r="122" spans="1:8" x14ac:dyDescent="0.2">
      <c r="A122" s="4"/>
      <c r="B122" s="14"/>
      <c r="E122" s="4"/>
      <c r="F122" s="4"/>
      <c r="G122" s="10"/>
      <c r="H122" s="10"/>
    </row>
    <row r="123" spans="1:8" x14ac:dyDescent="0.2">
      <c r="A123" s="12"/>
      <c r="B123" s="43"/>
      <c r="C123" s="43"/>
      <c r="D123" s="6"/>
      <c r="E123" s="6"/>
      <c r="F123" s="6"/>
      <c r="G123" s="9"/>
      <c r="H123" s="10"/>
    </row>
    <row r="124" spans="1:8" x14ac:dyDescent="0.2">
      <c r="A124" s="4"/>
      <c r="E124" s="4"/>
      <c r="F124" s="4"/>
      <c r="G124" s="10"/>
      <c r="H124" s="9"/>
    </row>
    <row r="125" spans="1:8" x14ac:dyDescent="0.2">
      <c r="A125" s="4"/>
      <c r="E125" s="4"/>
      <c r="F125" s="4"/>
      <c r="G125" s="10"/>
      <c r="H125" s="10"/>
    </row>
    <row r="126" spans="1:8" x14ac:dyDescent="0.2">
      <c r="A126" s="4"/>
      <c r="E126" s="4"/>
      <c r="F126" s="4"/>
      <c r="G126" s="10"/>
      <c r="H126" s="10"/>
    </row>
    <row r="127" spans="1:8" x14ac:dyDescent="0.2">
      <c r="A127" s="4"/>
      <c r="E127" s="4"/>
      <c r="F127" s="4"/>
      <c r="G127" s="10"/>
      <c r="H127" s="10"/>
    </row>
    <row r="128" spans="1:8" x14ac:dyDescent="0.2">
      <c r="A128" s="6"/>
      <c r="B128" s="8"/>
      <c r="C128" s="8"/>
      <c r="E128" s="6"/>
      <c r="F128" s="6"/>
      <c r="G128" s="10"/>
      <c r="H128" s="10"/>
    </row>
    <row r="129" spans="1:8" x14ac:dyDescent="0.2">
      <c r="A129" s="4"/>
      <c r="E129" s="4"/>
      <c r="F129" s="4"/>
      <c r="G129" s="10"/>
      <c r="H129" s="10"/>
    </row>
    <row r="130" spans="1:8" x14ac:dyDescent="0.2">
      <c r="A130" s="4"/>
      <c r="E130" s="4"/>
      <c r="F130" s="4"/>
      <c r="G130" s="10"/>
      <c r="H130" s="10"/>
    </row>
    <row r="131" spans="1:8" x14ac:dyDescent="0.2">
      <c r="A131" s="4"/>
      <c r="E131" s="4"/>
      <c r="F131" s="4"/>
      <c r="G131" s="10"/>
      <c r="H131" s="10"/>
    </row>
    <row r="132" spans="1:8" x14ac:dyDescent="0.2">
      <c r="A132" s="4"/>
      <c r="E132" s="4"/>
      <c r="F132" s="4"/>
      <c r="G132" s="10"/>
      <c r="H132" s="10"/>
    </row>
    <row r="133" spans="1:8" x14ac:dyDescent="0.2">
      <c r="A133" s="4"/>
      <c r="E133" s="4"/>
      <c r="F133" s="4"/>
      <c r="G133" s="10"/>
      <c r="H133" s="10"/>
    </row>
    <row r="134" spans="1:8" x14ac:dyDescent="0.2">
      <c r="A134" s="13"/>
      <c r="B134" s="14"/>
      <c r="C134" s="14"/>
      <c r="E134" s="13"/>
      <c r="F134" s="13"/>
      <c r="G134" s="10"/>
      <c r="H134" s="10"/>
    </row>
    <row r="135" spans="1:8" x14ac:dyDescent="0.2">
      <c r="A135" s="13"/>
      <c r="B135" s="14"/>
      <c r="C135" s="14"/>
      <c r="E135" s="13"/>
      <c r="F135" s="13"/>
      <c r="G135" s="10"/>
      <c r="H135" s="10"/>
    </row>
    <row r="136" spans="1:8" x14ac:dyDescent="0.2">
      <c r="A136" s="13"/>
      <c r="B136" s="14"/>
      <c r="C136" s="14"/>
      <c r="E136" s="13"/>
      <c r="F136" s="13"/>
      <c r="G136" s="10"/>
      <c r="H136" s="10"/>
    </row>
    <row r="137" spans="1:8" x14ac:dyDescent="0.2">
      <c r="A137" s="4"/>
      <c r="B137" s="14"/>
      <c r="C137" s="14"/>
      <c r="E137" s="4"/>
      <c r="F137" s="4"/>
      <c r="G137" s="10"/>
      <c r="H137" s="5"/>
    </row>
    <row r="138" spans="1:8" x14ac:dyDescent="0.2">
      <c r="A138" s="4"/>
      <c r="B138" s="14"/>
      <c r="E138" s="4"/>
      <c r="F138" s="4"/>
      <c r="G138" s="10"/>
      <c r="H138" s="5"/>
    </row>
    <row r="139" spans="1:8" x14ac:dyDescent="0.2">
      <c r="A139" s="12"/>
      <c r="B139" s="43"/>
      <c r="C139" s="43"/>
      <c r="D139" s="6"/>
      <c r="E139" s="6"/>
      <c r="F139" s="6"/>
      <c r="G139" s="9"/>
      <c r="H139" s="5"/>
    </row>
    <row r="140" spans="1:8" x14ac:dyDescent="0.2">
      <c r="A140" s="4"/>
      <c r="E140" s="4"/>
      <c r="F140" s="4"/>
      <c r="G140" s="10"/>
      <c r="H140" s="5"/>
    </row>
    <row r="141" spans="1:8" x14ac:dyDescent="0.2">
      <c r="A141" s="4"/>
      <c r="E141" s="4"/>
      <c r="F141" s="4"/>
      <c r="G141" s="10"/>
      <c r="H141" s="5"/>
    </row>
    <row r="142" spans="1:8" x14ac:dyDescent="0.2">
      <c r="A142" s="4"/>
      <c r="E142" s="4"/>
      <c r="F142" s="4"/>
      <c r="G142" s="10"/>
      <c r="H142" s="5"/>
    </row>
    <row r="143" spans="1:8" x14ac:dyDescent="0.2">
      <c r="A143" s="4"/>
      <c r="E143" s="4"/>
      <c r="F143" s="4"/>
      <c r="G143" s="10"/>
      <c r="H143" s="5"/>
    </row>
    <row r="144" spans="1:8" x14ac:dyDescent="0.2">
      <c r="A144" s="6"/>
      <c r="B144" s="8"/>
      <c r="C144" s="8"/>
      <c r="E144" s="6"/>
      <c r="F144" s="6"/>
      <c r="G144" s="10"/>
      <c r="H144" s="5"/>
    </row>
    <row r="145" spans="1:8" x14ac:dyDescent="0.2">
      <c r="A145" s="4"/>
      <c r="E145" s="4"/>
      <c r="F145" s="4"/>
      <c r="G145" s="10"/>
      <c r="H145" s="5"/>
    </row>
    <row r="146" spans="1:8" x14ac:dyDescent="0.2">
      <c r="A146" s="4"/>
      <c r="E146" s="4"/>
      <c r="F146" s="4"/>
      <c r="G146" s="10"/>
      <c r="H146" s="5"/>
    </row>
    <row r="147" spans="1:8" x14ac:dyDescent="0.2">
      <c r="A147" s="4"/>
      <c r="E147" s="4"/>
      <c r="F147" s="4"/>
      <c r="G147" s="10"/>
      <c r="H147" s="5"/>
    </row>
    <row r="148" spans="1:8" x14ac:dyDescent="0.2">
      <c r="A148" s="4"/>
      <c r="E148" s="4"/>
      <c r="F148" s="4"/>
      <c r="G148" s="10"/>
      <c r="H148" s="5"/>
    </row>
    <row r="149" spans="1:8" x14ac:dyDescent="0.2">
      <c r="A149" s="4"/>
      <c r="E149" s="4"/>
      <c r="F149" s="4"/>
      <c r="G149" s="10"/>
      <c r="H149" s="5"/>
    </row>
    <row r="150" spans="1:8" x14ac:dyDescent="0.2">
      <c r="A150" s="13"/>
      <c r="B150" s="14"/>
      <c r="C150" s="14"/>
      <c r="E150" s="13"/>
      <c r="F150" s="13"/>
      <c r="G150" s="10"/>
      <c r="H150" s="5"/>
    </row>
    <row r="151" spans="1:8" x14ac:dyDescent="0.2">
      <c r="A151" s="13"/>
      <c r="B151" s="14"/>
      <c r="C151" s="14"/>
      <c r="E151" s="13"/>
      <c r="F151" s="13"/>
      <c r="G151" s="10"/>
      <c r="H151" s="5"/>
    </row>
    <row r="152" spans="1:8" x14ac:dyDescent="0.2">
      <c r="A152" s="13"/>
      <c r="B152" s="14"/>
      <c r="C152" s="14"/>
      <c r="E152" s="13"/>
      <c r="F152" s="13"/>
      <c r="G152" s="10"/>
      <c r="H152" s="5"/>
    </row>
    <row r="153" spans="1:8" x14ac:dyDescent="0.2">
      <c r="A153" s="4"/>
      <c r="B153" s="14"/>
      <c r="E153" s="4"/>
      <c r="F153" s="4"/>
      <c r="G153" s="10"/>
      <c r="H153" s="3"/>
    </row>
    <row r="154" spans="1:8" x14ac:dyDescent="0.2">
      <c r="A154" s="4"/>
      <c r="B154" s="14"/>
      <c r="E154" s="4"/>
      <c r="F154" s="4"/>
      <c r="G154" s="10"/>
      <c r="H154" s="3"/>
    </row>
    <row r="155" spans="1:8" x14ac:dyDescent="0.2">
      <c r="A155" s="12"/>
      <c r="B155" s="43"/>
      <c r="C155" s="43"/>
      <c r="D155" s="6"/>
      <c r="E155" s="6"/>
      <c r="F155" s="6"/>
      <c r="G155" s="9"/>
      <c r="H155" s="3"/>
    </row>
    <row r="156" spans="1:8" x14ac:dyDescent="0.2">
      <c r="A156" s="4"/>
      <c r="E156" s="4"/>
      <c r="F156" s="4"/>
      <c r="G156" s="10"/>
    </row>
    <row r="157" spans="1:8" x14ac:dyDescent="0.2">
      <c r="A157" s="4"/>
      <c r="E157" s="4"/>
      <c r="F157" s="4"/>
      <c r="G157" s="10"/>
      <c r="H157" s="6"/>
    </row>
    <row r="158" spans="1:8" x14ac:dyDescent="0.2">
      <c r="A158" s="4"/>
      <c r="E158" s="4"/>
      <c r="F158" s="4"/>
      <c r="G158" s="10"/>
      <c r="H158" s="5"/>
    </row>
    <row r="159" spans="1:8" x14ac:dyDescent="0.2">
      <c r="A159" s="4"/>
      <c r="E159" s="4"/>
      <c r="F159" s="4"/>
      <c r="G159" s="10"/>
      <c r="H159" s="5"/>
    </row>
    <row r="160" spans="1:8" x14ac:dyDescent="0.2">
      <c r="A160" s="6"/>
      <c r="B160" s="8"/>
      <c r="C160" s="8"/>
      <c r="E160" s="6"/>
      <c r="F160" s="6"/>
      <c r="G160" s="10"/>
      <c r="H160" s="5"/>
    </row>
    <row r="161" spans="1:8" x14ac:dyDescent="0.2">
      <c r="A161" s="4"/>
      <c r="E161" s="4"/>
      <c r="F161" s="4"/>
      <c r="G161" s="10"/>
      <c r="H161" s="5"/>
    </row>
    <row r="162" spans="1:8" x14ac:dyDescent="0.2">
      <c r="A162" s="4"/>
      <c r="E162" s="4"/>
      <c r="F162" s="4"/>
      <c r="G162" s="10"/>
      <c r="H162" s="5"/>
    </row>
    <row r="163" spans="1:8" x14ac:dyDescent="0.2">
      <c r="A163" s="4"/>
      <c r="E163" s="4"/>
      <c r="F163" s="4"/>
      <c r="G163" s="10"/>
      <c r="H163" s="5"/>
    </row>
    <row r="164" spans="1:8" x14ac:dyDescent="0.2">
      <c r="A164" s="4"/>
      <c r="E164" s="4"/>
      <c r="F164" s="11"/>
      <c r="G164" s="10"/>
      <c r="H164" s="5"/>
    </row>
    <row r="165" spans="1:8" x14ac:dyDescent="0.2">
      <c r="A165" s="4"/>
      <c r="E165" s="4"/>
      <c r="F165" s="11"/>
      <c r="G165" s="10"/>
      <c r="H165" s="5"/>
    </row>
    <row r="166" spans="1:8" x14ac:dyDescent="0.2">
      <c r="A166" s="13"/>
      <c r="B166" s="14"/>
      <c r="C166" s="14"/>
      <c r="E166" s="13"/>
      <c r="F166" s="13"/>
      <c r="G166" s="10"/>
      <c r="H166" s="5"/>
    </row>
    <row r="167" spans="1:8" x14ac:dyDescent="0.2">
      <c r="A167" s="13"/>
      <c r="B167" s="14"/>
      <c r="C167" s="14"/>
      <c r="E167" s="13"/>
      <c r="F167" s="13"/>
      <c r="G167" s="10"/>
      <c r="H167" s="5"/>
    </row>
    <row r="168" spans="1:8" x14ac:dyDescent="0.2">
      <c r="A168" s="13"/>
      <c r="B168" s="14"/>
      <c r="C168" s="14"/>
      <c r="E168" s="13"/>
      <c r="F168" s="13"/>
      <c r="G168" s="10"/>
      <c r="H168" s="5"/>
    </row>
    <row r="169" spans="1:8" x14ac:dyDescent="0.2">
      <c r="A169" s="4"/>
      <c r="B169" s="14"/>
      <c r="E169" s="4"/>
      <c r="F169" s="11"/>
      <c r="G169" s="10"/>
      <c r="H169" s="5"/>
    </row>
    <row r="170" spans="1:8" x14ac:dyDescent="0.2">
      <c r="A170" s="4"/>
      <c r="B170" s="14"/>
      <c r="E170" s="4"/>
      <c r="F170" s="11"/>
      <c r="G170" s="10"/>
      <c r="H170" s="5"/>
    </row>
    <row r="171" spans="1:8" x14ac:dyDescent="0.2">
      <c r="A171" s="2"/>
      <c r="B171" s="43"/>
      <c r="C171" s="43"/>
      <c r="D171" s="6"/>
      <c r="E171" s="6"/>
      <c r="F171" s="6"/>
      <c r="G171" s="9"/>
      <c r="H171" s="5"/>
    </row>
    <row r="172" spans="1:8" x14ac:dyDescent="0.2">
      <c r="A172" s="4"/>
      <c r="E172" s="4"/>
      <c r="F172" s="4"/>
      <c r="G172" s="10"/>
      <c r="H172" s="5"/>
    </row>
    <row r="173" spans="1:8" x14ac:dyDescent="0.2">
      <c r="A173" s="4"/>
      <c r="E173" s="4"/>
      <c r="F173" s="4"/>
      <c r="G173" s="10"/>
      <c r="H173" s="5"/>
    </row>
    <row r="174" spans="1:8" x14ac:dyDescent="0.2">
      <c r="A174" s="4"/>
      <c r="E174" s="4"/>
      <c r="F174" s="4"/>
      <c r="G174" s="10"/>
      <c r="H174" s="5"/>
    </row>
    <row r="175" spans="1:8" x14ac:dyDescent="0.2">
      <c r="A175" s="4"/>
      <c r="E175" s="4"/>
      <c r="F175" s="4"/>
      <c r="G175" s="10"/>
      <c r="H175" s="5"/>
    </row>
    <row r="176" spans="1:8" x14ac:dyDescent="0.2">
      <c r="A176" s="6"/>
      <c r="B176" s="8"/>
      <c r="C176" s="8"/>
      <c r="E176" s="6"/>
      <c r="F176" s="6"/>
      <c r="G176" s="10"/>
      <c r="H176" s="5"/>
    </row>
    <row r="177" spans="1:8" x14ac:dyDescent="0.2">
      <c r="A177" s="4"/>
      <c r="E177" s="4"/>
      <c r="F177" s="4"/>
      <c r="G177" s="10"/>
      <c r="H177" s="5"/>
    </row>
    <row r="178" spans="1:8" x14ac:dyDescent="0.2">
      <c r="A178" s="4"/>
      <c r="B178" s="15"/>
      <c r="C178" s="15"/>
      <c r="E178" s="4"/>
      <c r="F178" s="4"/>
      <c r="G178" s="10"/>
      <c r="H178" s="5"/>
    </row>
    <row r="179" spans="1:8" x14ac:dyDescent="0.2">
      <c r="A179" s="4"/>
      <c r="B179" s="15"/>
      <c r="C179" s="15"/>
      <c r="E179" s="4"/>
      <c r="F179" s="4"/>
      <c r="G179" s="10"/>
      <c r="H179" s="5"/>
    </row>
    <row r="180" spans="1:8" x14ac:dyDescent="0.2">
      <c r="A180" s="4"/>
      <c r="B180" s="15"/>
      <c r="C180" s="15"/>
      <c r="E180" s="4"/>
      <c r="G180" s="10"/>
      <c r="H180" s="5"/>
    </row>
    <row r="181" spans="1:8" x14ac:dyDescent="0.2">
      <c r="A181" s="6"/>
      <c r="B181" s="16"/>
      <c r="C181" s="16"/>
      <c r="E181" s="6"/>
      <c r="F181" s="6"/>
      <c r="G181" s="10"/>
      <c r="H181" s="3"/>
    </row>
    <row r="182" spans="1:8" x14ac:dyDescent="0.2">
      <c r="A182" s="13"/>
      <c r="B182" s="17"/>
      <c r="C182" s="17"/>
      <c r="E182" s="13"/>
      <c r="F182" s="13"/>
      <c r="G182" s="10"/>
      <c r="H182" s="3"/>
    </row>
    <row r="183" spans="1:8" x14ac:dyDescent="0.2">
      <c r="A183" s="13"/>
      <c r="B183" s="14"/>
      <c r="C183" s="17"/>
      <c r="E183" s="13"/>
      <c r="F183" s="13"/>
      <c r="G183" s="10"/>
      <c r="H183" s="3"/>
    </row>
    <row r="184" spans="1:8" x14ac:dyDescent="0.2">
      <c r="A184" s="13"/>
      <c r="B184" s="14"/>
      <c r="C184" s="14"/>
      <c r="E184" s="13"/>
      <c r="F184" s="13"/>
      <c r="G184" s="10"/>
      <c r="H184" s="3"/>
    </row>
    <row r="185" spans="1:8" x14ac:dyDescent="0.2">
      <c r="A185" s="6"/>
      <c r="B185" s="8"/>
      <c r="C185" s="6"/>
      <c r="E185" s="6"/>
      <c r="F185" s="6"/>
      <c r="G185" s="10"/>
      <c r="H185" s="3"/>
    </row>
    <row r="186" spans="1:8" x14ac:dyDescent="0.2">
      <c r="A186" s="6"/>
      <c r="B186" s="8"/>
      <c r="C186" s="6"/>
      <c r="E186" s="6"/>
      <c r="F186" s="6"/>
      <c r="G186" s="10"/>
      <c r="H186" s="3"/>
    </row>
    <row r="187" spans="1:8" x14ac:dyDescent="0.2">
      <c r="A187" s="12"/>
      <c r="B187" s="43"/>
      <c r="C187" s="43"/>
      <c r="D187" s="6"/>
      <c r="E187" s="6"/>
      <c r="F187" s="6"/>
      <c r="G187" s="9"/>
      <c r="H187" s="3"/>
    </row>
    <row r="188" spans="1:8" x14ac:dyDescent="0.2">
      <c r="A188" s="4"/>
      <c r="E188" s="4"/>
      <c r="F188" s="4"/>
      <c r="G188" s="10"/>
      <c r="H188" s="3"/>
    </row>
    <row r="189" spans="1:8" x14ac:dyDescent="0.2">
      <c r="A189" s="4"/>
      <c r="E189" s="4"/>
      <c r="F189" s="4"/>
      <c r="G189" s="10"/>
    </row>
    <row r="190" spans="1:8" x14ac:dyDescent="0.2">
      <c r="A190" s="4"/>
      <c r="E190" s="4"/>
      <c r="F190" s="4"/>
      <c r="G190" s="10"/>
      <c r="H190" s="6"/>
    </row>
    <row r="191" spans="1:8" x14ac:dyDescent="0.2">
      <c r="A191" s="4"/>
      <c r="E191" s="4"/>
      <c r="F191" s="4"/>
      <c r="G191" s="10"/>
      <c r="H191" s="6"/>
    </row>
    <row r="192" spans="1:8" x14ac:dyDescent="0.2">
      <c r="A192" s="6"/>
      <c r="B192" s="8"/>
      <c r="C192" s="8"/>
      <c r="E192" s="6"/>
      <c r="F192" s="6"/>
      <c r="G192" s="10"/>
      <c r="H192" s="6"/>
    </row>
    <row r="193" spans="1:8" x14ac:dyDescent="0.2">
      <c r="A193" s="4"/>
      <c r="E193" s="4"/>
      <c r="F193" s="4"/>
      <c r="G193" s="10"/>
      <c r="H193" s="5"/>
    </row>
    <row r="194" spans="1:8" x14ac:dyDescent="0.2">
      <c r="A194" s="4"/>
      <c r="E194" s="4"/>
      <c r="F194" s="4"/>
      <c r="G194" s="10"/>
      <c r="H194" s="5"/>
    </row>
    <row r="195" spans="1:8" x14ac:dyDescent="0.2">
      <c r="A195" s="4"/>
      <c r="E195" s="4"/>
      <c r="F195" s="4"/>
      <c r="G195" s="10"/>
      <c r="H195" s="5"/>
    </row>
    <row r="196" spans="1:8" x14ac:dyDescent="0.2">
      <c r="A196" s="4"/>
      <c r="E196" s="4"/>
      <c r="F196" s="4"/>
      <c r="G196" s="10"/>
      <c r="H196" s="5"/>
    </row>
    <row r="197" spans="1:8" x14ac:dyDescent="0.2">
      <c r="A197" s="4"/>
      <c r="E197" s="4"/>
      <c r="F197" s="4"/>
      <c r="G197" s="10"/>
      <c r="H197" s="5"/>
    </row>
    <row r="198" spans="1:8" x14ac:dyDescent="0.2">
      <c r="A198" s="13"/>
      <c r="B198" s="14"/>
      <c r="C198" s="14"/>
      <c r="E198" s="13"/>
      <c r="F198" s="13"/>
      <c r="G198" s="10"/>
      <c r="H198" s="5"/>
    </row>
    <row r="199" spans="1:8" x14ac:dyDescent="0.2">
      <c r="A199" s="13"/>
      <c r="B199" s="14"/>
      <c r="C199" s="14"/>
      <c r="E199" s="13"/>
      <c r="F199" s="13"/>
      <c r="G199" s="10"/>
      <c r="H199" s="5"/>
    </row>
    <row r="200" spans="1:8" x14ac:dyDescent="0.2">
      <c r="A200" s="13"/>
      <c r="B200" s="14"/>
      <c r="C200" s="14"/>
      <c r="E200" s="13"/>
      <c r="F200" s="13"/>
      <c r="G200" s="10"/>
      <c r="H200" s="5"/>
    </row>
    <row r="201" spans="1:8" x14ac:dyDescent="0.2">
      <c r="A201" s="6"/>
      <c r="B201" s="8"/>
      <c r="C201" s="8"/>
      <c r="E201" s="4"/>
      <c r="F201" s="4"/>
      <c r="G201" s="10"/>
      <c r="H201" s="5"/>
    </row>
    <row r="202" spans="1:8" x14ac:dyDescent="0.2">
      <c r="A202" s="4"/>
      <c r="B202" s="14"/>
      <c r="E202" s="4"/>
      <c r="F202" s="4"/>
      <c r="G202" s="10"/>
      <c r="H202" s="5"/>
    </row>
    <row r="203" spans="1:8" x14ac:dyDescent="0.2">
      <c r="A203" s="12"/>
      <c r="B203" s="43"/>
      <c r="C203" s="43"/>
      <c r="D203" s="6"/>
      <c r="E203" s="6"/>
      <c r="F203" s="6"/>
      <c r="G203" s="9"/>
      <c r="H203" s="5"/>
    </row>
    <row r="204" spans="1:8" x14ac:dyDescent="0.2">
      <c r="A204" s="4"/>
      <c r="E204" s="4"/>
      <c r="F204" s="4"/>
      <c r="G204" s="10"/>
      <c r="H204" s="5"/>
    </row>
    <row r="205" spans="1:8" x14ac:dyDescent="0.2">
      <c r="A205" s="4"/>
      <c r="E205" s="4"/>
      <c r="F205" s="4"/>
      <c r="G205" s="10"/>
      <c r="H205" s="5"/>
    </row>
    <row r="206" spans="1:8" x14ac:dyDescent="0.2">
      <c r="A206" s="4"/>
      <c r="E206" s="4"/>
      <c r="F206" s="4"/>
      <c r="G206" s="10"/>
      <c r="H206" s="5"/>
    </row>
    <row r="207" spans="1:8" x14ac:dyDescent="0.2">
      <c r="A207" s="4"/>
      <c r="E207" s="4"/>
      <c r="F207" s="4"/>
      <c r="G207" s="10"/>
      <c r="H207" s="5"/>
    </row>
    <row r="208" spans="1:8" x14ac:dyDescent="0.2">
      <c r="A208" s="6"/>
      <c r="B208" s="8"/>
      <c r="C208" s="8"/>
      <c r="E208" s="6"/>
      <c r="F208" s="6"/>
      <c r="G208" s="10"/>
      <c r="H208" s="5"/>
    </row>
    <row r="209" spans="1:8" x14ac:dyDescent="0.2">
      <c r="A209" s="4"/>
      <c r="E209" s="4"/>
      <c r="F209" s="4"/>
      <c r="G209" s="10"/>
      <c r="H209" s="5"/>
    </row>
    <row r="210" spans="1:8" x14ac:dyDescent="0.2">
      <c r="A210" s="4"/>
      <c r="E210" s="4"/>
      <c r="F210" s="4"/>
      <c r="G210" s="10"/>
      <c r="H210" s="5"/>
    </row>
    <row r="211" spans="1:8" x14ac:dyDescent="0.2">
      <c r="A211" s="4"/>
      <c r="E211" s="4"/>
      <c r="F211" s="4"/>
      <c r="G211" s="10"/>
      <c r="H211" s="5"/>
    </row>
    <row r="212" spans="1:8" x14ac:dyDescent="0.2">
      <c r="A212" s="4"/>
      <c r="E212" s="4"/>
      <c r="F212" s="4"/>
      <c r="G212" s="10"/>
      <c r="H212" s="5"/>
    </row>
    <row r="213" spans="1:8" x14ac:dyDescent="0.2">
      <c r="A213" s="4"/>
      <c r="E213" s="4"/>
      <c r="F213" s="4"/>
      <c r="G213" s="10"/>
      <c r="H213" s="5"/>
    </row>
    <row r="214" spans="1:8" x14ac:dyDescent="0.2">
      <c r="A214" s="13"/>
      <c r="B214" s="14"/>
      <c r="C214" s="14"/>
      <c r="E214" s="13"/>
      <c r="F214" s="13"/>
      <c r="G214" s="10"/>
      <c r="H214" s="5"/>
    </row>
    <row r="215" spans="1:8" x14ac:dyDescent="0.2">
      <c r="A215" s="13"/>
      <c r="B215" s="14"/>
      <c r="C215" s="14"/>
      <c r="E215" s="13"/>
      <c r="F215" s="13"/>
      <c r="G215" s="10"/>
      <c r="H215" s="5"/>
    </row>
    <row r="216" spans="1:8" x14ac:dyDescent="0.2">
      <c r="A216" s="13"/>
      <c r="B216" s="14"/>
      <c r="C216" s="14"/>
      <c r="E216" s="13"/>
      <c r="F216" s="13"/>
      <c r="G216" s="10"/>
      <c r="H216" s="5"/>
    </row>
    <row r="217" spans="1:8" x14ac:dyDescent="0.2">
      <c r="A217" s="4"/>
      <c r="B217" s="14"/>
      <c r="E217" s="4"/>
      <c r="F217" s="4"/>
      <c r="G217" s="10"/>
      <c r="H217" s="5"/>
    </row>
    <row r="218" spans="1:8" x14ac:dyDescent="0.2">
      <c r="A218" s="4"/>
      <c r="B218" s="14"/>
      <c r="E218" s="4"/>
      <c r="F218" s="4"/>
      <c r="G218" s="10"/>
      <c r="H218" s="5"/>
    </row>
    <row r="219" spans="1:8" x14ac:dyDescent="0.2">
      <c r="A219" s="12"/>
      <c r="B219" s="43"/>
      <c r="C219" s="43"/>
      <c r="D219" s="6"/>
      <c r="E219" s="6"/>
      <c r="F219" s="6"/>
      <c r="G219" s="9"/>
      <c r="H219" s="5"/>
    </row>
    <row r="220" spans="1:8" x14ac:dyDescent="0.2">
      <c r="A220" s="4"/>
      <c r="E220" s="4"/>
      <c r="F220" s="4"/>
      <c r="G220" s="10"/>
      <c r="H220" s="5"/>
    </row>
    <row r="221" spans="1:8" x14ac:dyDescent="0.2">
      <c r="A221" s="4"/>
      <c r="E221" s="4"/>
      <c r="F221" s="4"/>
      <c r="G221" s="10"/>
      <c r="H221" s="5"/>
    </row>
    <row r="222" spans="1:8" x14ac:dyDescent="0.2">
      <c r="A222" s="4"/>
      <c r="E222" s="4"/>
      <c r="F222" s="4"/>
      <c r="G222" s="10"/>
      <c r="H222" s="5"/>
    </row>
    <row r="223" spans="1:8" x14ac:dyDescent="0.2">
      <c r="A223" s="4"/>
      <c r="E223" s="4"/>
      <c r="F223" s="4"/>
      <c r="G223" s="10"/>
      <c r="H223" s="3"/>
    </row>
    <row r="224" spans="1:8" x14ac:dyDescent="0.2">
      <c r="A224" s="6"/>
      <c r="B224" s="8"/>
      <c r="C224" s="8"/>
      <c r="E224" s="6"/>
      <c r="F224" s="6"/>
      <c r="G224" s="10"/>
      <c r="H224" s="3"/>
    </row>
    <row r="225" spans="1:8" x14ac:dyDescent="0.2">
      <c r="A225" s="4"/>
      <c r="E225" s="4"/>
      <c r="F225" s="4"/>
      <c r="G225" s="10"/>
      <c r="H225" s="3"/>
    </row>
    <row r="226" spans="1:8" x14ac:dyDescent="0.2">
      <c r="A226" s="4"/>
      <c r="E226" s="4"/>
      <c r="F226" s="4"/>
      <c r="G226" s="10"/>
    </row>
    <row r="227" spans="1:8" x14ac:dyDescent="0.2">
      <c r="A227" s="4"/>
      <c r="E227" s="4"/>
      <c r="F227" s="4"/>
      <c r="G227" s="10"/>
      <c r="H227" s="6"/>
    </row>
    <row r="228" spans="1:8" x14ac:dyDescent="0.2">
      <c r="A228" s="4"/>
      <c r="E228" s="4"/>
      <c r="F228" s="4"/>
      <c r="G228" s="10"/>
      <c r="H228" s="3"/>
    </row>
    <row r="229" spans="1:8" x14ac:dyDescent="0.2">
      <c r="A229" s="4"/>
      <c r="E229" s="4"/>
      <c r="F229" s="4"/>
      <c r="G229" s="10"/>
      <c r="H229" s="3"/>
    </row>
    <row r="230" spans="1:8" x14ac:dyDescent="0.2">
      <c r="A230" s="13"/>
      <c r="B230" s="14"/>
      <c r="C230" s="14"/>
      <c r="E230" s="13"/>
      <c r="F230" s="13"/>
      <c r="G230" s="10"/>
      <c r="H230" s="3"/>
    </row>
    <row r="231" spans="1:8" x14ac:dyDescent="0.2">
      <c r="A231" s="13"/>
      <c r="B231" s="14"/>
      <c r="C231" s="14"/>
      <c r="E231" s="13"/>
      <c r="F231" s="13"/>
      <c r="G231" s="10"/>
      <c r="H231" s="3"/>
    </row>
    <row r="232" spans="1:8" x14ac:dyDescent="0.2">
      <c r="A232" s="13"/>
      <c r="B232" s="14"/>
      <c r="C232" s="14"/>
      <c r="E232" s="13"/>
      <c r="F232" s="13"/>
      <c r="G232" s="10"/>
      <c r="H232" s="3"/>
    </row>
    <row r="233" spans="1:8" x14ac:dyDescent="0.2">
      <c r="A233" s="4"/>
      <c r="B233" s="14"/>
      <c r="E233" s="4"/>
      <c r="F233" s="4"/>
      <c r="G233" s="10"/>
      <c r="H233" s="3"/>
    </row>
    <row r="234" spans="1:8" x14ac:dyDescent="0.2">
      <c r="A234" s="4"/>
      <c r="B234" s="14"/>
      <c r="E234" s="4"/>
      <c r="F234" s="4"/>
      <c r="G234" s="10"/>
      <c r="H234" s="3"/>
    </row>
    <row r="235" spans="1:8" x14ac:dyDescent="0.2">
      <c r="A235" s="12"/>
      <c r="B235" s="43"/>
      <c r="C235" s="43"/>
      <c r="D235" s="6"/>
      <c r="E235" s="6"/>
      <c r="F235" s="6"/>
      <c r="G235" s="9"/>
      <c r="H235" s="3"/>
    </row>
    <row r="236" spans="1:8" x14ac:dyDescent="0.2">
      <c r="A236" s="4"/>
      <c r="E236" s="4"/>
      <c r="F236" s="4"/>
      <c r="G236" s="10"/>
      <c r="H236" s="3"/>
    </row>
    <row r="237" spans="1:8" x14ac:dyDescent="0.2">
      <c r="A237" s="4"/>
      <c r="E237" s="4"/>
      <c r="F237" s="4"/>
      <c r="G237" s="10"/>
      <c r="H237" s="3"/>
    </row>
    <row r="238" spans="1:8" x14ac:dyDescent="0.2">
      <c r="A238" s="4"/>
      <c r="E238" s="4"/>
      <c r="F238" s="4"/>
      <c r="G238" s="10"/>
      <c r="H238" s="3"/>
    </row>
    <row r="239" spans="1:8" x14ac:dyDescent="0.2">
      <c r="A239" s="4"/>
      <c r="E239" s="4"/>
      <c r="F239" s="1"/>
      <c r="G239" s="10"/>
      <c r="H239" s="3"/>
    </row>
    <row r="240" spans="1:8" x14ac:dyDescent="0.2">
      <c r="A240" s="6"/>
      <c r="B240" s="8"/>
      <c r="C240" s="8"/>
      <c r="E240" s="4"/>
      <c r="F240" s="6"/>
      <c r="G240" s="10"/>
      <c r="H240" s="3"/>
    </row>
    <row r="241" spans="1:8" x14ac:dyDescent="0.2">
      <c r="A241" s="4"/>
      <c r="E241" s="4"/>
      <c r="F241" s="1"/>
      <c r="G241" s="10"/>
      <c r="H241" s="3"/>
    </row>
    <row r="242" spans="1:8" x14ac:dyDescent="0.2">
      <c r="A242" s="4"/>
      <c r="E242" s="4"/>
      <c r="F242" s="1"/>
      <c r="G242" s="10"/>
      <c r="H242" s="3"/>
    </row>
    <row r="243" spans="1:8" x14ac:dyDescent="0.2">
      <c r="A243" s="4"/>
      <c r="E243" s="4"/>
      <c r="F243" s="1"/>
      <c r="G243" s="10"/>
      <c r="H243" s="3"/>
    </row>
    <row r="244" spans="1:8" x14ac:dyDescent="0.2">
      <c r="A244" s="4"/>
      <c r="E244" s="4"/>
      <c r="F244" s="1"/>
      <c r="G244" s="10"/>
      <c r="H244" s="3"/>
    </row>
    <row r="245" spans="1:8" x14ac:dyDescent="0.2">
      <c r="A245" s="4"/>
      <c r="E245" s="4"/>
      <c r="F245" s="1"/>
      <c r="G245" s="10"/>
      <c r="H245" s="3"/>
    </row>
    <row r="246" spans="1:8" x14ac:dyDescent="0.2">
      <c r="A246" s="13"/>
      <c r="B246" s="14"/>
      <c r="C246" s="14"/>
      <c r="E246" s="13"/>
      <c r="F246" s="18"/>
      <c r="G246" s="10"/>
      <c r="H246" s="3"/>
    </row>
    <row r="247" spans="1:8" x14ac:dyDescent="0.2">
      <c r="A247" s="13"/>
      <c r="B247" s="14"/>
      <c r="C247" s="14"/>
      <c r="E247" s="13"/>
      <c r="F247" s="18"/>
      <c r="G247" s="10"/>
      <c r="H247" s="3"/>
    </row>
    <row r="248" spans="1:8" x14ac:dyDescent="0.2">
      <c r="A248" s="13"/>
      <c r="B248" s="14"/>
      <c r="C248" s="14"/>
      <c r="E248" s="13"/>
      <c r="F248" s="18"/>
      <c r="G248" s="10"/>
      <c r="H248" s="3"/>
    </row>
    <row r="249" spans="1:8" x14ac:dyDescent="0.2">
      <c r="A249" s="4"/>
      <c r="B249" s="14"/>
      <c r="E249" s="13"/>
      <c r="F249" s="1"/>
      <c r="G249" s="3"/>
      <c r="H249" s="3"/>
    </row>
    <row r="250" spans="1:8" x14ac:dyDescent="0.2">
      <c r="A250" s="4"/>
      <c r="B250" s="14"/>
      <c r="E250" s="13"/>
      <c r="F250" s="1"/>
      <c r="G250" s="3"/>
      <c r="H250" s="3"/>
    </row>
    <row r="251" spans="1:8" x14ac:dyDescent="0.2">
      <c r="A251" s="4"/>
      <c r="G251" s="3"/>
      <c r="H251" s="3"/>
    </row>
  </sheetData>
  <mergeCells count="27">
    <mergeCell ref="B123:C123"/>
    <mergeCell ref="B155:C155"/>
    <mergeCell ref="B43:C43"/>
    <mergeCell ref="B1:C1"/>
    <mergeCell ref="B7:C7"/>
    <mergeCell ref="B219:C219"/>
    <mergeCell ref="B235:C235"/>
    <mergeCell ref="B107:C107"/>
    <mergeCell ref="B139:C139"/>
    <mergeCell ref="B171:C171"/>
    <mergeCell ref="B187:C187"/>
    <mergeCell ref="B203:C203"/>
    <mergeCell ref="B8:C8"/>
    <mergeCell ref="B15:C15"/>
    <mergeCell ref="B57:C57"/>
    <mergeCell ref="B64:C64"/>
    <mergeCell ref="B22:C22"/>
    <mergeCell ref="B29:C29"/>
    <mergeCell ref="B35:C35"/>
    <mergeCell ref="B36:C36"/>
    <mergeCell ref="B50:C50"/>
    <mergeCell ref="B42:C42"/>
    <mergeCell ref="B71:C71"/>
    <mergeCell ref="B78:C78"/>
    <mergeCell ref="B85:C85"/>
    <mergeCell ref="B92:C92"/>
    <mergeCell ref="B99:C9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2023-06-13T18:38:49Z</dcterms:modified>
</cp:coreProperties>
</file>