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4/Mouse GI carriage/"/>
    </mc:Choice>
  </mc:AlternateContent>
  <xr:revisionPtr revIDLastSave="0" documentId="13_ncr:1_{EDE214C2-A8C9-BB49-947C-6B963B973B61}" xr6:coauthVersionLast="47" xr6:coauthVersionMax="47" xr10:uidLastSave="{00000000-0000-0000-0000-000000000000}"/>
  <bookViews>
    <workbookView xWindow="35900" yWindow="860" windowWidth="28400" windowHeight="17500" activeTab="1" xr2:uid="{05D28018-5EC7-B748-ACA7-09DD0AD3B70C}"/>
  </bookViews>
  <sheets>
    <sheet name="inoc" sheetId="8" r:id="rId1"/>
    <sheet name="indiv carriage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4" i="5" l="1"/>
  <c r="F43" i="5"/>
  <c r="F32" i="5"/>
  <c r="F21" i="5"/>
  <c r="F10" i="5"/>
  <c r="F53" i="5"/>
  <c r="F52" i="5"/>
  <c r="F51" i="5"/>
  <c r="F50" i="5"/>
  <c r="F49" i="5"/>
  <c r="F48" i="5"/>
  <c r="F47" i="5"/>
  <c r="F46" i="5"/>
  <c r="F39" i="5"/>
  <c r="F38" i="5"/>
  <c r="F37" i="5"/>
  <c r="F36" i="5"/>
  <c r="F35" i="5"/>
  <c r="F42" i="5"/>
  <c r="F41" i="5"/>
  <c r="F40" i="5"/>
  <c r="F31" i="5"/>
  <c r="F30" i="5"/>
  <c r="F29" i="5"/>
  <c r="F28" i="5"/>
  <c r="F27" i="5"/>
  <c r="F26" i="5"/>
  <c r="F25" i="5"/>
  <c r="F24" i="5"/>
  <c r="F17" i="5"/>
  <c r="F16" i="5"/>
  <c r="F15" i="5"/>
  <c r="F14" i="5"/>
  <c r="F13" i="5"/>
  <c r="F20" i="5"/>
  <c r="F19" i="5"/>
  <c r="F18" i="5"/>
  <c r="F9" i="5"/>
  <c r="F8" i="5"/>
  <c r="F7" i="5"/>
  <c r="F6" i="5"/>
  <c r="F5" i="5"/>
  <c r="F4" i="5"/>
  <c r="F3" i="5"/>
  <c r="F2" i="5"/>
  <c r="D54" i="5"/>
  <c r="G54" i="5" s="1"/>
  <c r="D53" i="5"/>
  <c r="G53" i="5" s="1"/>
  <c r="D52" i="5"/>
  <c r="G52" i="5" s="1"/>
  <c r="D51" i="5"/>
  <c r="G51" i="5" s="1"/>
  <c r="D50" i="5"/>
  <c r="D49" i="5"/>
  <c r="G49" i="5" s="1"/>
  <c r="D48" i="5"/>
  <c r="G48" i="5" s="1"/>
  <c r="D47" i="5"/>
  <c r="D46" i="5"/>
  <c r="D43" i="5"/>
  <c r="G43" i="5" s="1"/>
  <c r="D42" i="5"/>
  <c r="G42" i="5" s="1"/>
  <c r="D41" i="5"/>
  <c r="G41" i="5" s="1"/>
  <c r="D40" i="5"/>
  <c r="G40" i="5" s="1"/>
  <c r="D39" i="5"/>
  <c r="D38" i="5"/>
  <c r="D37" i="5"/>
  <c r="G37" i="5" s="1"/>
  <c r="D36" i="5"/>
  <c r="D35" i="5"/>
  <c r="D32" i="5"/>
  <c r="G32" i="5" s="1"/>
  <c r="D31" i="5"/>
  <c r="G31" i="5" s="1"/>
  <c r="D30" i="5"/>
  <c r="D29" i="5"/>
  <c r="G29" i="5" s="1"/>
  <c r="D28" i="5"/>
  <c r="G28" i="5" s="1"/>
  <c r="D27" i="5"/>
  <c r="G27" i="5" s="1"/>
  <c r="D26" i="5"/>
  <c r="D25" i="5"/>
  <c r="G25" i="5" s="1"/>
  <c r="D24" i="5"/>
  <c r="D21" i="5"/>
  <c r="G21" i="5" s="1"/>
  <c r="D20" i="5"/>
  <c r="G20" i="5" s="1"/>
  <c r="D19" i="5"/>
  <c r="D18" i="5"/>
  <c r="G18" i="5" s="1"/>
  <c r="D17" i="5"/>
  <c r="G17" i="5" s="1"/>
  <c r="D16" i="5"/>
  <c r="G16" i="5" s="1"/>
  <c r="D15" i="5"/>
  <c r="D14" i="5"/>
  <c r="G14" i="5" s="1"/>
  <c r="D13" i="5"/>
  <c r="G13" i="5" s="1"/>
  <c r="D10" i="5"/>
  <c r="G10" i="5" s="1"/>
  <c r="D9" i="5"/>
  <c r="D8" i="5"/>
  <c r="D7" i="5"/>
  <c r="G7" i="5" s="1"/>
  <c r="E3" i="8"/>
  <c r="E2" i="8"/>
  <c r="F2" i="8" s="1"/>
  <c r="G2" i="8" s="1"/>
  <c r="G50" i="5" l="1"/>
  <c r="G47" i="5"/>
  <c r="G46" i="5"/>
  <c r="G39" i="5"/>
  <c r="G38" i="5"/>
  <c r="G36" i="5"/>
  <c r="G35" i="5"/>
  <c r="G30" i="5"/>
  <c r="G26" i="5"/>
  <c r="G24" i="5"/>
  <c r="G15" i="5"/>
  <c r="G19" i="5"/>
  <c r="G9" i="5"/>
  <c r="G8" i="5"/>
  <c r="D6" i="5"/>
  <c r="D5" i="5"/>
  <c r="G5" i="5" s="1"/>
  <c r="D4" i="5"/>
  <c r="G4" i="5" s="1"/>
  <c r="D3" i="5"/>
  <c r="G3" i="5" s="1"/>
  <c r="D2" i="5"/>
  <c r="G6" i="5" l="1"/>
  <c r="G2" i="5"/>
</calcChain>
</file>

<file path=xl/sharedStrings.xml><?xml version="1.0" encoding="utf-8"?>
<sst xmlns="http://schemas.openxmlformats.org/spreadsheetml/2006/main" count="83" uniqueCount="27">
  <si>
    <t>number of CFU (not diluted)</t>
  </si>
  <si>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</si>
  <si>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</si>
  <si>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</si>
  <si>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</si>
  <si>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</si>
  <si>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</si>
  <si>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</si>
  <si>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</si>
  <si>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</si>
  <si>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</si>
  <si>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</si>
  <si>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</si>
  <si>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</si>
  <si>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</si>
  <si>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 xml:space="preserve"> </t>
  </si>
  <si>
    <t>OD600 reached</t>
  </si>
  <si>
    <t>BL048 - LBirg5 plates</t>
  </si>
  <si>
    <r>
      <t>Vanco 5+0 mouse 1 - 10^</t>
    </r>
    <r>
      <rPr>
        <b/>
        <sz val="11"/>
        <color theme="1"/>
        <rFont val="Calibri (Body)"/>
      </rPr>
      <t>5.9 BL048</t>
    </r>
  </si>
  <si>
    <t>day 1</t>
  </si>
  <si>
    <t>day 2</t>
  </si>
  <si>
    <t>day 4</t>
  </si>
  <si>
    <t>day 6</t>
  </si>
  <si>
    <r>
      <t>Vanco 5+0 mouse 2 - 10^</t>
    </r>
    <r>
      <rPr>
        <b/>
        <sz val="11"/>
        <color theme="1"/>
        <rFont val="Calibri (Body)"/>
      </rPr>
      <t>5.9 BL048</t>
    </r>
  </si>
  <si>
    <r>
      <t>Vanco 5+0 mouse 3 - 10^</t>
    </r>
    <r>
      <rPr>
        <b/>
        <sz val="11"/>
        <color theme="1"/>
        <rFont val="Calibri (Body)"/>
      </rPr>
      <t>5.9 BL048</t>
    </r>
  </si>
  <si>
    <r>
      <t>Vanco 5+0 mouse 4 - 10^</t>
    </r>
    <r>
      <rPr>
        <b/>
        <sz val="11"/>
        <color theme="1"/>
        <rFont val="Calibri (Body)"/>
      </rPr>
      <t>5.9 BL048</t>
    </r>
  </si>
  <si>
    <r>
      <t>Vanco 5+0 mouse 5 - 10^</t>
    </r>
    <r>
      <rPr>
        <b/>
        <sz val="11"/>
        <color theme="1"/>
        <rFont val="Calibri (Body)"/>
      </rPr>
      <t>5.9 BL048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</si>
</sst>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 (Body)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0" fillId="3" borderId="0" xfId="0" applyFill="1"/>
    <xf numFmtId="164" fontId="0" fillId="3" borderId="0" xfId="0" applyNumberForma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1" fillId="0" borderId="0" xfId="0" applyFont="1"/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3" xfId="0" applyBorder="1"/>
    <xf numFmtId="11" fontId="0" fillId="0" borderId="4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1" fontId="0" fillId="0" borderId="9" xfId="0" applyNumberFormat="1" applyBorder="1" applyAlignment="1">
      <alignment horizontal="center" vertical="center"/>
    </xf>
    <xf numFmtId="0" fontId="0" fillId="0" borderId="8" xfId="0" applyBorder="1"/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1" fontId="0" fillId="0" borderId="5" xfId="0" applyNumberFormat="1" applyBorder="1" applyAlignment="1">
      <alignment horizontal="center" vertical="center"/>
    </xf>
    <xf numFmtId="11" fontId="0" fillId="0" borderId="11" xfId="0" applyNumberFormat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10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B4FC5-8FB2-8E4B-A47D-4D2B1A3866D4}">
  <dimension ref="B1:I3"/>
  <sheetViews>
    <sheetView workbookViewId="0">
      <selection activeCell="I4" sqref="I4"/>
    </sheetView>
  </sheetViews>
  <sheetFormatPr baseColWidth="10" defaultRowHeight="16" x14ac:dyDescent="0.2"/>
  <cols>
    <col min="5" max="5" width="11.1640625" customWidth="1"/>
  </cols>
  <sheetData>
    <row r="1" spans="2:9" ht="29" thickBot="1" x14ac:dyDescent="0.25">
      <c r="B1" s="1"/>
      <c r="C1" s="24" t="s">
        <v>5</v>
      </c>
      <c r="D1" s="24" t="s">
        <v>6</v>
      </c>
      <c r="E1" s="24" t="s">
        <v>10</v>
      </c>
      <c r="F1" s="24" t="s">
        <v>7</v>
      </c>
      <c r="G1" s="24" t="s">
        <v>8</v>
      </c>
      <c r="H1" s="24"/>
      <c r="I1" s="24" t="s">
        <v>16</v>
      </c>
    </row>
    <row r="2" spans="2:9" x14ac:dyDescent="0.2">
      <c r="B2" s="30" t="s">
        <v>17</v>
      </c>
      <c r="C2" s="25">
        <v>14</v>
      </c>
      <c r="D2" s="26">
        <v>10000</v>
      </c>
      <c r="E2" s="27">
        <f t="shared" ref="E2:E3" si="0">C2*5*D2</f>
        <v>700000</v>
      </c>
      <c r="F2" s="32">
        <f>AVERAGE(E2:E3)</f>
        <v>825000</v>
      </c>
      <c r="G2" s="34">
        <f>LOG10(F2)</f>
        <v>5.9164539485499255</v>
      </c>
      <c r="I2" s="36">
        <v>0.39</v>
      </c>
    </row>
    <row r="3" spans="2:9" ht="17" thickBot="1" x14ac:dyDescent="0.25">
      <c r="B3" s="31"/>
      <c r="C3" s="29">
        <v>19</v>
      </c>
      <c r="D3" s="28">
        <v>10000</v>
      </c>
      <c r="E3" s="28">
        <f t="shared" si="0"/>
        <v>950000</v>
      </c>
      <c r="F3" s="33"/>
      <c r="G3" s="35"/>
      <c r="I3" s="36"/>
    </row>
  </sheetData>
  <mergeCells count="4">
    <mergeCell ref="B2:B3"/>
    <mergeCell ref="F2:F3"/>
    <mergeCell ref="G2:G3"/>
    <mergeCell ref="I2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N283"/>
  <sheetViews>
    <sheetView tabSelected="1" zoomScale="116" zoomScaleNormal="100" workbookViewId="0">
      <selection activeCell="F55" sqref="F55"/>
    </sheetView>
  </sheetViews>
  <sheetFormatPr baseColWidth="10" defaultRowHeight="16" x14ac:dyDescent="0.2"/>
  <cols>
    <col min="1" max="1" width="18.33203125" customWidth="1"/>
  </cols>
  <sheetData>
    <row r="1" spans="1:8" ht="51" x14ac:dyDescent="0.2">
      <c r="A1" s="2" t="s">
        <v>18</v>
      </c>
      <c r="B1" s="37" t="s">
        <v>0</v>
      </c>
      <c r="C1" s="37"/>
      <c r="D1" s="6" t="s">
        <v>1</v>
      </c>
      <c r="E1" s="6" t="s">
        <v>4</v>
      </c>
      <c r="F1" s="6" t="s">
        <v>2</v>
      </c>
      <c r="G1" s="8" t="s">
        <v>3</v>
      </c>
      <c r="H1" s="8"/>
    </row>
    <row r="2" spans="1:8" x14ac:dyDescent="0.2">
      <c r="A2" s="4" t="s">
        <v>19</v>
      </c>
      <c r="B2">
        <v>0</v>
      </c>
      <c r="C2">
        <v>0</v>
      </c>
      <c r="D2">
        <f>AVERAGE(B2:C2)</f>
        <v>0</v>
      </c>
      <c r="E2" s="4">
        <v>1</v>
      </c>
      <c r="F2" s="4">
        <f>1754.7-1732.2</f>
        <v>22.5</v>
      </c>
      <c r="G2" s="9" t="e">
        <f>LOG10(D2*100*E2/F2*1000)</f>
        <v>#NUM!</v>
      </c>
      <c r="H2" s="9"/>
    </row>
    <row r="3" spans="1:8" x14ac:dyDescent="0.2">
      <c r="A3" s="4" t="s">
        <v>20</v>
      </c>
      <c r="B3">
        <v>10</v>
      </c>
      <c r="C3">
        <v>11</v>
      </c>
      <c r="D3">
        <f t="shared" ref="D3:D6" si="0">AVERAGE(B3:C3)</f>
        <v>10.5</v>
      </c>
      <c r="E3" s="4">
        <v>10</v>
      </c>
      <c r="F3" s="4">
        <f>1759.9-1737.3</f>
        <v>22.600000000000136</v>
      </c>
      <c r="G3" s="9">
        <f>LOG10(D3*100*E3/F3*1000)</f>
        <v>5.6670808599225344</v>
      </c>
      <c r="H3" s="9"/>
    </row>
    <row r="4" spans="1:8" x14ac:dyDescent="0.2">
      <c r="A4" s="4" t="s">
        <v>11</v>
      </c>
      <c r="B4">
        <v>96</v>
      </c>
      <c r="C4">
        <v>82</v>
      </c>
      <c r="D4">
        <f t="shared" si="0"/>
        <v>89</v>
      </c>
      <c r="E4" s="4">
        <v>100</v>
      </c>
      <c r="F4" s="4">
        <f>1870.3-1842.5</f>
        <v>27.799999999999955</v>
      </c>
      <c r="G4" s="9">
        <f t="shared" ref="G4:G6" si="1">LOG10(D4*100*E4/F4*1000)</f>
        <v>7.505345210726837</v>
      </c>
      <c r="H4" s="9"/>
    </row>
    <row r="5" spans="1:8" x14ac:dyDescent="0.2">
      <c r="A5" s="4" t="s">
        <v>21</v>
      </c>
      <c r="B5">
        <v>79</v>
      </c>
      <c r="C5">
        <v>75</v>
      </c>
      <c r="D5">
        <f t="shared" si="0"/>
        <v>77</v>
      </c>
      <c r="E5" s="4">
        <v>100</v>
      </c>
      <c r="F5" s="4">
        <f>1793.3-1780.1</f>
        <v>13.200000000000045</v>
      </c>
      <c r="G5" s="9">
        <f>LOG10(D5*100*E5/F5*1000)</f>
        <v>7.7659167939666309</v>
      </c>
      <c r="H5" s="9"/>
    </row>
    <row r="6" spans="1:8" ht="16" customHeight="1" x14ac:dyDescent="0.2">
      <c r="A6" s="6" t="s">
        <v>12</v>
      </c>
      <c r="B6" s="7">
        <v>50</v>
      </c>
      <c r="C6" s="7">
        <v>46</v>
      </c>
      <c r="D6">
        <f t="shared" si="0"/>
        <v>48</v>
      </c>
      <c r="E6" s="6">
        <v>100</v>
      </c>
      <c r="F6" s="6">
        <f>1945.4-1899.5</f>
        <v>45.900000000000091</v>
      </c>
      <c r="G6" s="9">
        <f t="shared" si="1"/>
        <v>7.0194285518383248</v>
      </c>
      <c r="H6" s="9"/>
    </row>
    <row r="7" spans="1:8" x14ac:dyDescent="0.2">
      <c r="A7" s="4" t="s">
        <v>22</v>
      </c>
      <c r="B7">
        <v>80</v>
      </c>
      <c r="C7">
        <v>57</v>
      </c>
      <c r="D7">
        <f>AVERAGE(B7:C7)</f>
        <v>68.5</v>
      </c>
      <c r="E7" s="4">
        <v>10</v>
      </c>
      <c r="F7" s="4">
        <f>1925.7-1875.1</f>
        <v>50.600000000000136</v>
      </c>
      <c r="G7" s="9">
        <f>LOG10(D7*100*E7/F7*1000)</f>
        <v>6.1315400546526257</v>
      </c>
      <c r="H7" s="9"/>
    </row>
    <row r="8" spans="1:8" x14ac:dyDescent="0.2">
      <c r="A8" s="4" t="s">
        <v>9</v>
      </c>
      <c r="B8">
        <v>30</v>
      </c>
      <c r="C8">
        <v>21</v>
      </c>
      <c r="D8">
        <f t="shared" ref="D8:D10" si="2">AVERAGE(B8:C8)</f>
        <v>25.5</v>
      </c>
      <c r="E8" s="4">
        <v>10</v>
      </c>
      <c r="F8" s="4">
        <f>1828.9-1785.3</f>
        <v>43.600000000000136</v>
      </c>
      <c r="G8" s="9">
        <f>LOG10(D8*100*E8/F8*1000)</f>
        <v>5.7670536911653674</v>
      </c>
      <c r="H8" s="9"/>
    </row>
    <row r="9" spans="1:8" x14ac:dyDescent="0.2">
      <c r="A9" s="4" t="s">
        <v>14</v>
      </c>
      <c r="B9">
        <v>25</v>
      </c>
      <c r="C9">
        <v>24</v>
      </c>
      <c r="D9">
        <f t="shared" si="2"/>
        <v>24.5</v>
      </c>
      <c r="E9" s="4">
        <v>1</v>
      </c>
      <c r="F9" s="4">
        <f>1746-1722.1</f>
        <v>23.900000000000091</v>
      </c>
      <c r="G9" s="9">
        <f t="shared" ref="G9:G10" si="3">LOG10(D9*100*E9/F9*1000)</f>
        <v>5.0107681834163929</v>
      </c>
      <c r="H9" s="9"/>
    </row>
    <row r="10" spans="1:8" x14ac:dyDescent="0.2">
      <c r="A10" s="4" t="s">
        <v>13</v>
      </c>
      <c r="B10">
        <v>4</v>
      </c>
      <c r="C10">
        <v>14</v>
      </c>
      <c r="D10">
        <f t="shared" si="2"/>
        <v>9</v>
      </c>
      <c r="E10" s="4">
        <v>1</v>
      </c>
      <c r="F10" s="4">
        <f>1733.1-1690.9</f>
        <v>42.199999999999818</v>
      </c>
      <c r="G10" s="9">
        <f t="shared" si="3"/>
        <v>4.3289300584776527</v>
      </c>
      <c r="H10" s="9"/>
    </row>
    <row r="11" spans="1:8" x14ac:dyDescent="0.2">
      <c r="A11" s="4"/>
      <c r="E11" s="4"/>
      <c r="F11" s="4"/>
      <c r="G11" s="9"/>
      <c r="H11" s="9"/>
    </row>
    <row r="12" spans="1:8" ht="51" x14ac:dyDescent="0.2">
      <c r="A12" s="2" t="s">
        <v>23</v>
      </c>
      <c r="B12" s="37" t="s">
        <v>0</v>
      </c>
      <c r="C12" s="37"/>
      <c r="D12" s="6" t="s">
        <v>1</v>
      </c>
      <c r="E12" s="6" t="s">
        <v>4</v>
      </c>
      <c r="F12" s="6" t="s">
        <v>2</v>
      </c>
      <c r="G12" s="8" t="s">
        <v>3</v>
      </c>
      <c r="H12" s="9"/>
    </row>
    <row r="13" spans="1:8" x14ac:dyDescent="0.2">
      <c r="A13" s="4" t="s">
        <v>19</v>
      </c>
      <c r="B13">
        <v>5</v>
      </c>
      <c r="C13">
        <v>6</v>
      </c>
      <c r="D13">
        <f>AVERAGE(B13:C13)</f>
        <v>5.5</v>
      </c>
      <c r="E13" s="4">
        <v>1000</v>
      </c>
      <c r="F13" s="4">
        <f>1835.8-1814.5</f>
        <v>21.299999999999955</v>
      </c>
      <c r="G13" s="9">
        <f>LOG10(D13*100*E13/F13*1000)</f>
        <v>7.4119830860555069</v>
      </c>
      <c r="H13" s="9"/>
    </row>
    <row r="14" spans="1:8" x14ac:dyDescent="0.2">
      <c r="A14" s="4" t="s">
        <v>20</v>
      </c>
      <c r="B14">
        <v>158</v>
      </c>
      <c r="C14">
        <v>158</v>
      </c>
      <c r="D14">
        <f t="shared" ref="D14:D17" si="4">AVERAGE(B14:C14)</f>
        <v>158</v>
      </c>
      <c r="E14" s="4">
        <v>1000</v>
      </c>
      <c r="F14" s="4">
        <f>1869.2-1829.7</f>
        <v>39.5</v>
      </c>
      <c r="G14" s="9">
        <f>LOG10(D14*100*E14/F14*1000)</f>
        <v>8.6020599913279625</v>
      </c>
      <c r="H14" s="9"/>
    </row>
    <row r="15" spans="1:8" x14ac:dyDescent="0.2">
      <c r="A15" s="4" t="s">
        <v>11</v>
      </c>
      <c r="B15">
        <v>127</v>
      </c>
      <c r="C15">
        <v>135</v>
      </c>
      <c r="D15">
        <f t="shared" si="4"/>
        <v>131</v>
      </c>
      <c r="E15" s="4">
        <v>1000</v>
      </c>
      <c r="F15" s="4">
        <f>1817.9-1784.9</f>
        <v>33</v>
      </c>
      <c r="G15" s="9">
        <f t="shared" ref="G15" si="5">LOG10(D15*100*E15/F15*1000)</f>
        <v>8.5987573557778774</v>
      </c>
      <c r="H15" s="9"/>
    </row>
    <row r="16" spans="1:8" x14ac:dyDescent="0.2">
      <c r="A16" s="4" t="s">
        <v>21</v>
      </c>
      <c r="B16">
        <v>77</v>
      </c>
      <c r="C16">
        <v>66</v>
      </c>
      <c r="D16">
        <f t="shared" si="4"/>
        <v>71.5</v>
      </c>
      <c r="E16" s="4">
        <v>10000</v>
      </c>
      <c r="F16" s="4">
        <f>1974.2-1925.5</f>
        <v>48.700000000000045</v>
      </c>
      <c r="G16" s="9">
        <f>LOG10(D16*100*E16/F16*1000)</f>
        <v>9.1667770805864457</v>
      </c>
      <c r="H16" s="9"/>
    </row>
    <row r="17" spans="1:8" ht="17" x14ac:dyDescent="0.2">
      <c r="A17" s="6" t="s">
        <v>12</v>
      </c>
      <c r="B17" s="7">
        <v>26</v>
      </c>
      <c r="C17" s="7">
        <v>15</v>
      </c>
      <c r="D17">
        <f t="shared" si="4"/>
        <v>20.5</v>
      </c>
      <c r="E17" s="6">
        <v>1000</v>
      </c>
      <c r="F17" s="6">
        <f>1943.9-1878.9</f>
        <v>65</v>
      </c>
      <c r="G17" s="9">
        <f t="shared" ref="G17" si="6">LOG10(D17*100*E17/F17*1000)</f>
        <v>7.4988405044128985</v>
      </c>
      <c r="H17" s="9"/>
    </row>
    <row r="18" spans="1:8" x14ac:dyDescent="0.2">
      <c r="A18" s="4" t="s">
        <v>22</v>
      </c>
      <c r="B18">
        <v>29</v>
      </c>
      <c r="C18">
        <v>29</v>
      </c>
      <c r="D18">
        <f>AVERAGE(B18:C18)</f>
        <v>29</v>
      </c>
      <c r="E18" s="4">
        <v>100</v>
      </c>
      <c r="F18" s="4">
        <f>1878.7-1816.9</f>
        <v>61.799999999999955</v>
      </c>
      <c r="G18" s="9">
        <f>LOG10(D18*100*E18/F18*1000)</f>
        <v>6.6714095228101407</v>
      </c>
      <c r="H18" s="9"/>
    </row>
    <row r="19" spans="1:8" x14ac:dyDescent="0.2">
      <c r="A19" s="4" t="s">
        <v>9</v>
      </c>
      <c r="B19">
        <v>55</v>
      </c>
      <c r="C19">
        <v>36</v>
      </c>
      <c r="D19">
        <f t="shared" ref="D19:D21" si="7">AVERAGE(B19:C19)</f>
        <v>45.5</v>
      </c>
      <c r="E19" s="4">
        <v>10</v>
      </c>
      <c r="F19" s="4">
        <f>1687.2-1660.8</f>
        <v>26.400000000000091</v>
      </c>
      <c r="G19" s="9">
        <f>LOG10(D19*100*E19/F19*1000)</f>
        <v>6.23640746978728</v>
      </c>
      <c r="H19" s="9"/>
    </row>
    <row r="20" spans="1:8" x14ac:dyDescent="0.2">
      <c r="A20" s="4" t="s">
        <v>14</v>
      </c>
      <c r="B20">
        <v>24</v>
      </c>
      <c r="C20">
        <v>23</v>
      </c>
      <c r="D20">
        <f t="shared" si="7"/>
        <v>23.5</v>
      </c>
      <c r="E20" s="4">
        <v>1</v>
      </c>
      <c r="F20" s="4">
        <f>1689.2-1655.9</f>
        <v>33.299999999999955</v>
      </c>
      <c r="G20" s="9">
        <f t="shared" ref="G20:G21" si="8">LOG10(D20*100*E20/F20*1000)</f>
        <v>4.8486236287654174</v>
      </c>
      <c r="H20" s="9"/>
    </row>
    <row r="21" spans="1:8" x14ac:dyDescent="0.2">
      <c r="A21" s="4" t="s">
        <v>13</v>
      </c>
      <c r="B21">
        <v>11</v>
      </c>
      <c r="C21">
        <v>21</v>
      </c>
      <c r="D21">
        <f t="shared" si="7"/>
        <v>16</v>
      </c>
      <c r="E21" s="4">
        <v>1</v>
      </c>
      <c r="F21" s="4">
        <f>1633.7-1601.5</f>
        <v>32.200000000000045</v>
      </c>
      <c r="G21" s="9">
        <f t="shared" si="8"/>
        <v>4.6962641109600929</v>
      </c>
      <c r="H21" s="9"/>
    </row>
    <row r="22" spans="1:8" x14ac:dyDescent="0.2">
      <c r="A22" s="4"/>
      <c r="E22" s="4"/>
      <c r="F22" s="4"/>
      <c r="G22" s="9"/>
      <c r="H22" s="9"/>
    </row>
    <row r="23" spans="1:8" ht="47" customHeight="1" x14ac:dyDescent="0.2">
      <c r="A23" s="2" t="s">
        <v>24</v>
      </c>
      <c r="B23" s="37" t="s">
        <v>0</v>
      </c>
      <c r="C23" s="37"/>
      <c r="D23" s="6" t="s">
        <v>1</v>
      </c>
      <c r="E23" s="6" t="s">
        <v>4</v>
      </c>
      <c r="F23" s="6" t="s">
        <v>2</v>
      </c>
      <c r="G23" s="8" t="s">
        <v>3</v>
      </c>
      <c r="H23" s="9"/>
    </row>
    <row r="24" spans="1:8" ht="16" customHeight="1" x14ac:dyDescent="0.2">
      <c r="A24" s="4" t="s">
        <v>19</v>
      </c>
      <c r="B24">
        <v>0</v>
      </c>
      <c r="C24">
        <v>0</v>
      </c>
      <c r="D24">
        <f>AVERAGE(B24:C24)</f>
        <v>0</v>
      </c>
      <c r="E24" s="4">
        <v>1</v>
      </c>
      <c r="F24" s="4">
        <f>1829.7-1804.9</f>
        <v>24.799999999999955</v>
      </c>
      <c r="G24" s="9" t="e">
        <f>LOG10(D24*100*E24/F24*1000)</f>
        <v>#NUM!</v>
      </c>
      <c r="H24" s="9"/>
    </row>
    <row r="25" spans="1:8" x14ac:dyDescent="0.2">
      <c r="A25" s="4" t="s">
        <v>20</v>
      </c>
      <c r="B25">
        <v>23</v>
      </c>
      <c r="C25">
        <v>22</v>
      </c>
      <c r="D25">
        <f t="shared" ref="D25:D28" si="9">AVERAGE(B25:C25)</f>
        <v>22.5</v>
      </c>
      <c r="E25" s="4">
        <v>10</v>
      </c>
      <c r="F25" s="4">
        <f>1733.7-1716.6</f>
        <v>17.100000000000136</v>
      </c>
      <c r="G25" s="9">
        <f>LOG10(D25*100*E25/F25*1000)</f>
        <v>6.1191864077192051</v>
      </c>
      <c r="H25" s="9"/>
    </row>
    <row r="26" spans="1:8" x14ac:dyDescent="0.2">
      <c r="A26" s="4" t="s">
        <v>11</v>
      </c>
      <c r="B26">
        <v>19</v>
      </c>
      <c r="C26">
        <v>20</v>
      </c>
      <c r="D26">
        <f t="shared" si="9"/>
        <v>19.5</v>
      </c>
      <c r="E26" s="4">
        <v>10</v>
      </c>
      <c r="F26" s="4">
        <f>1805.4-1778.5</f>
        <v>26.900000000000091</v>
      </c>
      <c r="G26" s="9">
        <f t="shared" ref="G26" si="10">LOG10(D26*100*E26/F26*1000)</f>
        <v>5.8602823313601089</v>
      </c>
      <c r="H26" s="9"/>
    </row>
    <row r="27" spans="1:8" x14ac:dyDescent="0.2">
      <c r="A27" s="4" t="s">
        <v>21</v>
      </c>
      <c r="B27">
        <v>9</v>
      </c>
      <c r="C27">
        <v>13</v>
      </c>
      <c r="D27">
        <f t="shared" si="9"/>
        <v>11</v>
      </c>
      <c r="E27" s="4">
        <v>100</v>
      </c>
      <c r="F27" s="4">
        <f>1989.1-1947.6</f>
        <v>41.5</v>
      </c>
      <c r="G27" s="9">
        <f>LOG10(D27*100*E27/F27*1000)</f>
        <v>6.423344588446132</v>
      </c>
      <c r="H27" s="9"/>
    </row>
    <row r="28" spans="1:8" ht="17" x14ac:dyDescent="0.2">
      <c r="A28" s="6" t="s">
        <v>12</v>
      </c>
      <c r="B28" s="7">
        <v>62</v>
      </c>
      <c r="C28" s="7">
        <v>75</v>
      </c>
      <c r="D28">
        <f t="shared" si="9"/>
        <v>68.5</v>
      </c>
      <c r="E28" s="6">
        <v>100</v>
      </c>
      <c r="F28" s="6">
        <f>1969.8-1877.7</f>
        <v>92.099999999999909</v>
      </c>
      <c r="G28" s="9">
        <f t="shared" ref="G28" si="11">LOG10(D28*100*E28/F28*1000)</f>
        <v>6.8714309412955767</v>
      </c>
      <c r="H28" s="9"/>
    </row>
    <row r="29" spans="1:8" x14ac:dyDescent="0.2">
      <c r="A29" s="4" t="s">
        <v>22</v>
      </c>
      <c r="B29">
        <v>67</v>
      </c>
      <c r="C29">
        <v>45</v>
      </c>
      <c r="D29">
        <f>AVERAGE(B29:C29)</f>
        <v>56</v>
      </c>
      <c r="E29" s="4">
        <v>100</v>
      </c>
      <c r="F29" s="4">
        <f>1881.6-1816.1</f>
        <v>65.5</v>
      </c>
      <c r="G29" s="9">
        <f>LOG10(D29*100*E29/F29*1000)</f>
        <v>6.9319467270144175</v>
      </c>
      <c r="H29" s="9"/>
    </row>
    <row r="30" spans="1:8" x14ac:dyDescent="0.2">
      <c r="A30" s="4" t="s">
        <v>9</v>
      </c>
      <c r="B30">
        <v>19</v>
      </c>
      <c r="C30">
        <v>28</v>
      </c>
      <c r="D30">
        <f t="shared" ref="D30:D32" si="12">AVERAGE(B30:C30)</f>
        <v>23.5</v>
      </c>
      <c r="E30" s="4">
        <v>100</v>
      </c>
      <c r="F30" s="4">
        <f>1763.4-1739.9</f>
        <v>23.5</v>
      </c>
      <c r="G30" s="9">
        <f>LOG10(D30*100*E30/F30*1000)</f>
        <v>7</v>
      </c>
      <c r="H30" s="9"/>
    </row>
    <row r="31" spans="1:8" x14ac:dyDescent="0.2">
      <c r="A31" s="4" t="s">
        <v>14</v>
      </c>
      <c r="B31">
        <v>10</v>
      </c>
      <c r="C31">
        <v>6</v>
      </c>
      <c r="D31">
        <f t="shared" si="12"/>
        <v>8</v>
      </c>
      <c r="E31" s="4">
        <v>1000</v>
      </c>
      <c r="F31" s="4">
        <f>1601-1552.5</f>
        <v>48.5</v>
      </c>
      <c r="G31" s="9">
        <f t="shared" ref="G31:G32" si="13">LOG10(D31*100*E31/F31*1000)</f>
        <v>7.2173482483896798</v>
      </c>
      <c r="H31" s="9"/>
    </row>
    <row r="32" spans="1:8" x14ac:dyDescent="0.2">
      <c r="A32" s="4" t="s">
        <v>13</v>
      </c>
      <c r="B32">
        <v>16</v>
      </c>
      <c r="C32">
        <v>20</v>
      </c>
      <c r="D32">
        <f t="shared" si="12"/>
        <v>18</v>
      </c>
      <c r="E32" s="4">
        <v>1</v>
      </c>
      <c r="F32" s="4">
        <f>1893.2-1786.3</f>
        <v>106.90000000000009</v>
      </c>
      <c r="G32" s="9">
        <f t="shared" si="13"/>
        <v>4.2262947998945277</v>
      </c>
      <c r="H32" s="8"/>
    </row>
    <row r="33" spans="1:14" x14ac:dyDescent="0.2">
      <c r="A33" s="6"/>
      <c r="B33" s="7"/>
      <c r="C33" s="7"/>
      <c r="E33" s="6"/>
      <c r="F33" s="6"/>
      <c r="G33" s="9"/>
      <c r="H33" s="9"/>
    </row>
    <row r="34" spans="1:14" ht="51" x14ac:dyDescent="0.2">
      <c r="A34" s="2" t="s">
        <v>25</v>
      </c>
      <c r="B34" s="37" t="s">
        <v>0</v>
      </c>
      <c r="C34" s="37"/>
      <c r="D34" s="6" t="s">
        <v>1</v>
      </c>
      <c r="E34" s="6" t="s">
        <v>4</v>
      </c>
      <c r="F34" s="6" t="s">
        <v>2</v>
      </c>
      <c r="G34" s="8" t="s">
        <v>3</v>
      </c>
      <c r="H34" s="9"/>
    </row>
    <row r="35" spans="1:14" x14ac:dyDescent="0.2">
      <c r="A35" s="4" t="s">
        <v>19</v>
      </c>
      <c r="B35">
        <v>19</v>
      </c>
      <c r="C35">
        <v>11</v>
      </c>
      <c r="D35">
        <f>AVERAGE(B35:C35)</f>
        <v>15</v>
      </c>
      <c r="E35" s="4">
        <v>1000</v>
      </c>
      <c r="F35" s="4">
        <f>1830.2-1790.7</f>
        <v>39.5</v>
      </c>
      <c r="G35" s="9">
        <f>LOG10(D35*100*E35/F35*1000)</f>
        <v>7.5794941634292208</v>
      </c>
      <c r="H35" s="9"/>
      <c r="J35" s="23"/>
      <c r="K35" s="23"/>
      <c r="L35" s="23"/>
      <c r="M35" s="23"/>
    </row>
    <row r="36" spans="1:14" x14ac:dyDescent="0.2">
      <c r="A36" s="4" t="s">
        <v>20</v>
      </c>
      <c r="B36">
        <v>86</v>
      </c>
      <c r="C36">
        <v>109</v>
      </c>
      <c r="D36">
        <f t="shared" ref="D36:D39" si="14">AVERAGE(B36:C36)</f>
        <v>97.5</v>
      </c>
      <c r="E36" s="4">
        <v>1000</v>
      </c>
      <c r="F36" s="4">
        <f>1816.8-1777.5</f>
        <v>39.299999999999955</v>
      </c>
      <c r="G36" s="9">
        <f>LOG10(D36*100*E36/F36*1000)</f>
        <v>8.3946120653231109</v>
      </c>
      <c r="H36" s="9"/>
      <c r="K36" s="1"/>
      <c r="L36" s="1"/>
    </row>
    <row r="37" spans="1:14" x14ac:dyDescent="0.2">
      <c r="A37" s="4" t="s">
        <v>11</v>
      </c>
      <c r="B37">
        <v>45</v>
      </c>
      <c r="C37">
        <v>58</v>
      </c>
      <c r="D37">
        <f t="shared" si="14"/>
        <v>51.5</v>
      </c>
      <c r="E37" s="4">
        <v>1000</v>
      </c>
      <c r="F37" s="4">
        <f>1780.2-1747.1</f>
        <v>33.100000000000136</v>
      </c>
      <c r="G37" s="9">
        <f t="shared" ref="G37" si="15">LOG10(D37*100*E37/F37*1000)</f>
        <v>8.191979235265471</v>
      </c>
      <c r="H37" s="9"/>
      <c r="K37" s="1"/>
      <c r="L37" s="1"/>
      <c r="N37" s="22"/>
    </row>
    <row r="38" spans="1:14" x14ac:dyDescent="0.2">
      <c r="A38" s="4" t="s">
        <v>21</v>
      </c>
      <c r="B38">
        <v>91</v>
      </c>
      <c r="C38">
        <v>92</v>
      </c>
      <c r="D38">
        <f t="shared" si="14"/>
        <v>91.5</v>
      </c>
      <c r="E38" s="4">
        <v>1000</v>
      </c>
      <c r="F38" s="4">
        <f>1809.7-1724.7</f>
        <v>85</v>
      </c>
      <c r="G38" s="9">
        <f>LOG10(D38*100*E38/F38*1000)</f>
        <v>8.0320021683521556</v>
      </c>
      <c r="H38" s="9"/>
      <c r="K38" s="1"/>
      <c r="L38" s="1"/>
    </row>
    <row r="39" spans="1:14" ht="17" x14ac:dyDescent="0.2">
      <c r="A39" s="6" t="s">
        <v>12</v>
      </c>
      <c r="B39" s="7">
        <v>18</v>
      </c>
      <c r="C39" s="7">
        <v>13</v>
      </c>
      <c r="D39">
        <f t="shared" si="14"/>
        <v>15.5</v>
      </c>
      <c r="E39" s="6">
        <v>1000</v>
      </c>
      <c r="F39" s="6">
        <f>1907.6-1809.7</f>
        <v>97.899999999999864</v>
      </c>
      <c r="G39" s="9">
        <f t="shared" ref="G39" si="16">LOG10(D39*100*E39/F39*1000)</f>
        <v>7.1995490063671541</v>
      </c>
      <c r="H39" s="9"/>
      <c r="K39" s="1"/>
      <c r="L39" s="1"/>
    </row>
    <row r="40" spans="1:14" x14ac:dyDescent="0.2">
      <c r="A40" s="4" t="s">
        <v>22</v>
      </c>
      <c r="B40">
        <v>46</v>
      </c>
      <c r="C40">
        <v>60</v>
      </c>
      <c r="D40">
        <f>AVERAGE(B40:C40)</f>
        <v>53</v>
      </c>
      <c r="E40" s="4">
        <v>100</v>
      </c>
      <c r="F40" s="4">
        <f>2029.2-1886.3</f>
        <v>142.90000000000009</v>
      </c>
      <c r="G40" s="9">
        <f>LOG10(D40*100*E40/F40*1000)</f>
        <v>6.5692436408098187</v>
      </c>
      <c r="H40" s="9"/>
      <c r="K40" s="1"/>
      <c r="L40" s="1"/>
    </row>
    <row r="41" spans="1:14" x14ac:dyDescent="0.2">
      <c r="A41" s="4" t="s">
        <v>9</v>
      </c>
      <c r="B41">
        <v>19</v>
      </c>
      <c r="C41">
        <v>18</v>
      </c>
      <c r="D41">
        <f t="shared" ref="D41:D43" si="17">AVERAGE(B41:C41)</f>
        <v>18.5</v>
      </c>
      <c r="E41" s="4">
        <v>10</v>
      </c>
      <c r="F41" s="4">
        <f>1858.4-1782.2</f>
        <v>76.200000000000045</v>
      </c>
      <c r="G41" s="9">
        <f>LOG10(D41*100*E41/F41*1000)</f>
        <v>5.3852167570634126</v>
      </c>
      <c r="H41" s="9"/>
    </row>
    <row r="42" spans="1:14" x14ac:dyDescent="0.2">
      <c r="A42" s="4" t="s">
        <v>14</v>
      </c>
      <c r="B42">
        <v>101</v>
      </c>
      <c r="C42">
        <v>92</v>
      </c>
      <c r="D42">
        <f t="shared" si="17"/>
        <v>96.5</v>
      </c>
      <c r="E42" s="4">
        <v>10</v>
      </c>
      <c r="F42" s="4">
        <f>1759.4-1660.5</f>
        <v>98.900000000000091</v>
      </c>
      <c r="G42" s="9">
        <f t="shared" ref="G42:G43" si="18">LOG10(D42*100*E42/F42*1000)</f>
        <v>5.9893310217466125</v>
      </c>
      <c r="H42" s="9"/>
    </row>
    <row r="43" spans="1:14" x14ac:dyDescent="0.2">
      <c r="A43" s="4" t="s">
        <v>13</v>
      </c>
      <c r="B43">
        <v>6</v>
      </c>
      <c r="C43">
        <v>4</v>
      </c>
      <c r="D43">
        <f t="shared" si="17"/>
        <v>5</v>
      </c>
      <c r="E43" s="4">
        <v>1</v>
      </c>
      <c r="F43" s="4">
        <f>1855.2-1695.4</f>
        <v>159.79999999999995</v>
      </c>
      <c r="G43" s="9">
        <f t="shared" si="18"/>
        <v>3.4953932293580463</v>
      </c>
      <c r="H43" s="9"/>
    </row>
    <row r="44" spans="1:14" x14ac:dyDescent="0.2">
      <c r="A44" s="4"/>
      <c r="E44" s="4"/>
      <c r="F44" s="4"/>
      <c r="G44" s="9"/>
      <c r="H44" s="9"/>
    </row>
    <row r="45" spans="1:14" ht="51" x14ac:dyDescent="0.2">
      <c r="A45" s="2" t="s">
        <v>26</v>
      </c>
      <c r="B45" s="37" t="s">
        <v>0</v>
      </c>
      <c r="C45" s="37"/>
      <c r="D45" s="6" t="s">
        <v>1</v>
      </c>
      <c r="E45" s="6" t="s">
        <v>4</v>
      </c>
      <c r="F45" s="6" t="s">
        <v>2</v>
      </c>
      <c r="G45" s="8" t="s">
        <v>3</v>
      </c>
      <c r="H45" s="9"/>
    </row>
    <row r="46" spans="1:14" x14ac:dyDescent="0.2">
      <c r="A46" s="4" t="s">
        <v>19</v>
      </c>
      <c r="B46">
        <v>3</v>
      </c>
      <c r="C46">
        <v>7</v>
      </c>
      <c r="D46">
        <f>AVERAGE(B46:C46)</f>
        <v>5</v>
      </c>
      <c r="E46" s="4">
        <v>1</v>
      </c>
      <c r="F46" s="4">
        <f>1850.6-1810.5</f>
        <v>40.099999999999909</v>
      </c>
      <c r="G46" s="9">
        <f>LOG10(D46*100*E46/F46*1000)</f>
        <v>4.0958256317158375</v>
      </c>
      <c r="H46" s="9"/>
    </row>
    <row r="47" spans="1:14" x14ac:dyDescent="0.2">
      <c r="A47" s="4" t="s">
        <v>20</v>
      </c>
      <c r="B47">
        <v>92</v>
      </c>
      <c r="C47">
        <v>78</v>
      </c>
      <c r="D47">
        <f t="shared" ref="D47:D50" si="19">AVERAGE(B47:C47)</f>
        <v>85</v>
      </c>
      <c r="E47" s="4">
        <v>1</v>
      </c>
      <c r="F47" s="4">
        <f>1792.4-1744.7</f>
        <v>47.700000000000045</v>
      </c>
      <c r="G47" s="9">
        <f>LOG10(D47*100*E47/F47*1000)</f>
        <v>5.2509005466741785</v>
      </c>
      <c r="H47" s="9"/>
    </row>
    <row r="48" spans="1:14" x14ac:dyDescent="0.2">
      <c r="A48" s="4" t="s">
        <v>11</v>
      </c>
      <c r="B48">
        <v>63</v>
      </c>
      <c r="C48">
        <v>75</v>
      </c>
      <c r="D48">
        <f t="shared" si="19"/>
        <v>69</v>
      </c>
      <c r="E48" s="4">
        <v>1</v>
      </c>
      <c r="F48" s="4">
        <f>1829.8-1802.5</f>
        <v>27.299999999999955</v>
      </c>
      <c r="G48" s="9">
        <f t="shared" ref="G48" si="20">LOG10(D48*100*E48/F48*1000)</f>
        <v>5.4026864436965001</v>
      </c>
      <c r="H48" s="9"/>
    </row>
    <row r="49" spans="1:8" x14ac:dyDescent="0.2">
      <c r="A49" s="4" t="s">
        <v>21</v>
      </c>
      <c r="B49">
        <v>57</v>
      </c>
      <c r="C49">
        <v>58</v>
      </c>
      <c r="D49">
        <f t="shared" si="19"/>
        <v>57.5</v>
      </c>
      <c r="E49" s="4">
        <v>1</v>
      </c>
      <c r="F49" s="4">
        <f>1834.9-1786.3</f>
        <v>48.600000000000136</v>
      </c>
      <c r="G49" s="9">
        <f>LOG10(D49*100*E49/F49*1000)</f>
        <v>5.0730315754273363</v>
      </c>
      <c r="H49" s="9"/>
    </row>
    <row r="50" spans="1:8" ht="17" x14ac:dyDescent="0.2">
      <c r="A50" s="6" t="s">
        <v>12</v>
      </c>
      <c r="B50" s="7">
        <v>4</v>
      </c>
      <c r="C50" s="7">
        <v>5</v>
      </c>
      <c r="D50">
        <f t="shared" si="19"/>
        <v>4.5</v>
      </c>
      <c r="E50" s="6">
        <v>1</v>
      </c>
      <c r="F50" s="6">
        <f>2047.7-2021</f>
        <v>26.700000000000045</v>
      </c>
      <c r="G50" s="9">
        <f t="shared" ref="G50" si="21">LOG10(D50*100*E50/F50*1000)</f>
        <v>4.2267012524107681</v>
      </c>
      <c r="H50" s="9"/>
    </row>
    <row r="51" spans="1:8" x14ac:dyDescent="0.2">
      <c r="A51" s="4" t="s">
        <v>22</v>
      </c>
      <c r="B51">
        <v>28</v>
      </c>
      <c r="C51">
        <v>33</v>
      </c>
      <c r="D51">
        <f>AVERAGE(B51:C51)</f>
        <v>30.5</v>
      </c>
      <c r="E51" s="4">
        <v>100</v>
      </c>
      <c r="F51" s="4">
        <f>1991.6-1893.4</f>
        <v>98.199999999999818</v>
      </c>
      <c r="G51" s="9">
        <f>LOG10(D51*100*E51/F51*1000)</f>
        <v>6.4921883515598369</v>
      </c>
      <c r="H51" s="9"/>
    </row>
    <row r="52" spans="1:8" x14ac:dyDescent="0.2">
      <c r="A52" s="4" t="s">
        <v>9</v>
      </c>
      <c r="B52">
        <v>57</v>
      </c>
      <c r="C52">
        <v>59</v>
      </c>
      <c r="D52">
        <f t="shared" ref="D52:D54" si="22">AVERAGE(B52:C52)</f>
        <v>58</v>
      </c>
      <c r="E52" s="4">
        <v>1</v>
      </c>
      <c r="F52" s="4">
        <f>1761-1730.3</f>
        <v>30.700000000000045</v>
      </c>
      <c r="G52" s="9">
        <f>LOG10(D52*100*E52/F52*1000)</f>
        <v>5.2762896180857499</v>
      </c>
      <c r="H52" s="9"/>
    </row>
    <row r="53" spans="1:8" x14ac:dyDescent="0.2">
      <c r="A53" s="4" t="s">
        <v>14</v>
      </c>
      <c r="B53">
        <v>0</v>
      </c>
      <c r="C53">
        <v>0</v>
      </c>
      <c r="D53">
        <f t="shared" si="22"/>
        <v>0</v>
      </c>
      <c r="E53" s="4">
        <v>1</v>
      </c>
      <c r="F53" s="4">
        <f>1897.4-1654.8</f>
        <v>242.60000000000014</v>
      </c>
      <c r="G53" s="9" t="e">
        <f t="shared" ref="G53:G54" si="23">LOG10(D53*100*E53/F53*1000)</f>
        <v>#NUM!</v>
      </c>
      <c r="H53" s="9"/>
    </row>
    <row r="54" spans="1:8" x14ac:dyDescent="0.2">
      <c r="A54" s="4" t="s">
        <v>13</v>
      </c>
      <c r="B54">
        <v>0</v>
      </c>
      <c r="C54">
        <v>0</v>
      </c>
      <c r="D54">
        <f t="shared" si="22"/>
        <v>0</v>
      </c>
      <c r="E54" s="4">
        <v>1</v>
      </c>
      <c r="F54" s="4">
        <f>1609.7-1577</f>
        <v>32.700000000000045</v>
      </c>
      <c r="G54" s="9" t="e">
        <f t="shared" si="23"/>
        <v>#NUM!</v>
      </c>
      <c r="H54" s="9"/>
    </row>
    <row r="55" spans="1:8" x14ac:dyDescent="0.2">
      <c r="A55" s="2"/>
      <c r="B55" s="37"/>
      <c r="C55" s="37"/>
      <c r="D55" s="6"/>
      <c r="E55" s="6"/>
      <c r="F55" s="6"/>
      <c r="G55" s="8"/>
      <c r="H55" s="9"/>
    </row>
    <row r="56" spans="1:8" x14ac:dyDescent="0.2">
      <c r="A56" s="4"/>
      <c r="E56" s="4"/>
      <c r="F56" s="4"/>
      <c r="G56" s="9"/>
      <c r="H56" s="9"/>
    </row>
    <row r="57" spans="1:8" x14ac:dyDescent="0.2">
      <c r="A57" s="4"/>
      <c r="E57" s="4"/>
      <c r="F57" s="4"/>
      <c r="G57" s="9"/>
      <c r="H57" s="9"/>
    </row>
    <row r="58" spans="1:8" x14ac:dyDescent="0.2">
      <c r="A58" s="4"/>
      <c r="E58" s="4"/>
      <c r="F58" s="4"/>
      <c r="G58" s="9"/>
      <c r="H58" s="9"/>
    </row>
    <row r="59" spans="1:8" x14ac:dyDescent="0.2">
      <c r="A59" s="4"/>
      <c r="E59" s="4"/>
      <c r="F59" s="4"/>
      <c r="G59" s="9"/>
      <c r="H59" s="9"/>
    </row>
    <row r="60" spans="1:8" x14ac:dyDescent="0.2">
      <c r="A60" s="6"/>
      <c r="B60" s="7"/>
      <c r="C60" s="7"/>
      <c r="E60" s="6"/>
      <c r="F60" s="6"/>
      <c r="G60" s="9"/>
      <c r="H60" s="9"/>
    </row>
    <row r="61" spans="1:8" x14ac:dyDescent="0.2">
      <c r="A61" s="4"/>
      <c r="E61" s="4"/>
      <c r="F61" s="4"/>
      <c r="G61" s="9"/>
      <c r="H61" s="9"/>
    </row>
    <row r="62" spans="1:8" x14ac:dyDescent="0.2">
      <c r="A62" s="11"/>
      <c r="B62" s="37"/>
      <c r="C62" s="37"/>
      <c r="D62" s="6"/>
      <c r="E62" s="6"/>
      <c r="F62" s="6"/>
      <c r="G62" s="8"/>
      <c r="H62" s="8"/>
    </row>
    <row r="63" spans="1:8" x14ac:dyDescent="0.2">
      <c r="A63" s="4"/>
      <c r="E63" s="4"/>
      <c r="F63" s="4"/>
      <c r="G63" s="9"/>
      <c r="H63" s="9"/>
    </row>
    <row r="64" spans="1:8" x14ac:dyDescent="0.2">
      <c r="A64" s="4"/>
      <c r="E64" s="4"/>
      <c r="F64" s="4"/>
      <c r="G64" s="9"/>
      <c r="H64" s="9"/>
    </row>
    <row r="65" spans="1:8" x14ac:dyDescent="0.2">
      <c r="A65" s="4"/>
      <c r="E65" s="4"/>
      <c r="F65" s="4"/>
      <c r="G65" s="9"/>
      <c r="H65" s="9"/>
    </row>
    <row r="66" spans="1:8" x14ac:dyDescent="0.2">
      <c r="A66" s="4"/>
      <c r="E66" s="4"/>
      <c r="F66" s="4"/>
      <c r="G66" s="9"/>
      <c r="H66" s="9"/>
    </row>
    <row r="67" spans="1:8" x14ac:dyDescent="0.2">
      <c r="A67" s="6"/>
      <c r="B67" s="7"/>
      <c r="C67" s="7"/>
      <c r="E67" s="6"/>
      <c r="F67" s="6"/>
      <c r="G67" s="9"/>
      <c r="H67" s="9"/>
    </row>
    <row r="68" spans="1:8" x14ac:dyDescent="0.2">
      <c r="A68" s="11"/>
      <c r="B68" s="37"/>
      <c r="C68" s="37"/>
      <c r="D68" s="6"/>
      <c r="E68" s="6"/>
      <c r="F68" s="6"/>
      <c r="G68" s="8"/>
      <c r="H68" s="9"/>
    </row>
    <row r="69" spans="1:8" x14ac:dyDescent="0.2">
      <c r="A69" s="4"/>
      <c r="E69" s="4"/>
      <c r="F69" s="4"/>
      <c r="G69" s="9"/>
      <c r="H69" s="9"/>
    </row>
    <row r="70" spans="1:8" x14ac:dyDescent="0.2">
      <c r="A70" s="4"/>
      <c r="E70" s="4"/>
      <c r="F70" s="4"/>
      <c r="G70" s="9"/>
      <c r="H70" s="9"/>
    </row>
    <row r="71" spans="1:8" x14ac:dyDescent="0.2">
      <c r="A71" s="4"/>
      <c r="E71" s="4"/>
      <c r="F71" s="4"/>
      <c r="G71" s="9"/>
      <c r="H71" s="9"/>
    </row>
    <row r="72" spans="1:8" x14ac:dyDescent="0.2">
      <c r="A72" s="4"/>
      <c r="E72" s="4"/>
      <c r="F72" s="4"/>
      <c r="G72" s="9"/>
      <c r="H72" s="9"/>
    </row>
    <row r="73" spans="1:8" x14ac:dyDescent="0.2">
      <c r="A73" s="6"/>
      <c r="B73" s="7"/>
      <c r="C73" s="7"/>
      <c r="E73" s="6"/>
      <c r="F73" s="6"/>
      <c r="G73" s="9"/>
      <c r="H73" s="9"/>
    </row>
    <row r="74" spans="1:8" x14ac:dyDescent="0.2">
      <c r="A74" s="11"/>
      <c r="B74" s="37"/>
      <c r="C74" s="37"/>
      <c r="D74" s="6"/>
      <c r="E74" s="6"/>
      <c r="F74" s="6"/>
      <c r="G74" s="8"/>
      <c r="H74" s="9"/>
    </row>
    <row r="75" spans="1:8" x14ac:dyDescent="0.2">
      <c r="A75" s="2"/>
      <c r="B75" s="37"/>
      <c r="C75" s="37"/>
      <c r="D75" s="6"/>
      <c r="E75" s="6"/>
      <c r="F75" s="6"/>
      <c r="G75" s="8"/>
      <c r="H75" s="9"/>
    </row>
    <row r="76" spans="1:8" x14ac:dyDescent="0.2">
      <c r="A76" s="4"/>
      <c r="E76" s="4"/>
      <c r="F76" s="4"/>
      <c r="G76" s="9"/>
      <c r="H76" s="9"/>
    </row>
    <row r="77" spans="1:8" x14ac:dyDescent="0.2">
      <c r="A77" s="4"/>
      <c r="E77" s="4"/>
      <c r="F77" s="4"/>
      <c r="G77" s="9"/>
      <c r="H77" s="9"/>
    </row>
    <row r="78" spans="1:8" x14ac:dyDescent="0.2">
      <c r="A78" s="4"/>
      <c r="E78" s="4"/>
      <c r="F78" s="4"/>
      <c r="G78" s="9"/>
      <c r="H78" s="9"/>
    </row>
    <row r="79" spans="1:8" x14ac:dyDescent="0.2">
      <c r="A79" s="4"/>
      <c r="E79" s="4"/>
      <c r="F79" s="4"/>
      <c r="G79" s="9"/>
      <c r="H79" s="9"/>
    </row>
    <row r="80" spans="1:8" x14ac:dyDescent="0.2">
      <c r="A80" s="6"/>
      <c r="B80" s="7"/>
      <c r="C80" s="7"/>
      <c r="E80" s="6"/>
      <c r="F80" s="6"/>
      <c r="G80" s="9"/>
      <c r="H80" s="9"/>
    </row>
    <row r="81" spans="1:10" x14ac:dyDescent="0.2">
      <c r="A81" s="4"/>
      <c r="E81" s="4"/>
      <c r="F81" s="4"/>
      <c r="G81" s="9"/>
      <c r="H81" s="9"/>
    </row>
    <row r="82" spans="1:10" x14ac:dyDescent="0.2">
      <c r="A82" s="2"/>
      <c r="B82" s="37"/>
      <c r="C82" s="37"/>
      <c r="D82" s="6"/>
      <c r="E82" s="6"/>
      <c r="F82" s="6"/>
      <c r="G82" s="8"/>
      <c r="H82" s="9"/>
    </row>
    <row r="83" spans="1:10" x14ac:dyDescent="0.2">
      <c r="A83" s="4"/>
      <c r="E83" s="4"/>
      <c r="F83" s="4"/>
      <c r="G83" s="9"/>
      <c r="H83" s="9"/>
    </row>
    <row r="84" spans="1:10" x14ac:dyDescent="0.2">
      <c r="A84" s="4"/>
      <c r="E84" s="4"/>
      <c r="F84" s="4"/>
      <c r="G84" s="9"/>
      <c r="H84" s="9"/>
    </row>
    <row r="85" spans="1:10" x14ac:dyDescent="0.2">
      <c r="A85" s="4"/>
      <c r="E85" s="4"/>
      <c r="F85" s="4"/>
      <c r="G85" s="9"/>
      <c r="H85" s="9"/>
    </row>
    <row r="86" spans="1:10" x14ac:dyDescent="0.2">
      <c r="A86" s="4"/>
      <c r="E86" s="4"/>
      <c r="F86" s="4"/>
      <c r="G86" s="9"/>
      <c r="H86" s="9"/>
    </row>
    <row r="87" spans="1:10" x14ac:dyDescent="0.2">
      <c r="A87" s="6"/>
      <c r="B87" s="7"/>
      <c r="C87" s="7"/>
      <c r="E87" s="6"/>
      <c r="F87" s="6"/>
      <c r="G87" s="9"/>
      <c r="H87" s="9"/>
    </row>
    <row r="88" spans="1:10" x14ac:dyDescent="0.2">
      <c r="A88" s="4"/>
      <c r="E88" s="4"/>
      <c r="F88" s="4"/>
      <c r="G88" s="9"/>
      <c r="H88" s="9"/>
    </row>
    <row r="89" spans="1:10" x14ac:dyDescent="0.2">
      <c r="A89" s="2"/>
      <c r="B89" s="37"/>
      <c r="C89" s="37"/>
      <c r="D89" s="6"/>
      <c r="E89" s="6"/>
      <c r="F89" s="6"/>
      <c r="G89" s="8"/>
      <c r="H89" s="9"/>
    </row>
    <row r="90" spans="1:10" x14ac:dyDescent="0.2">
      <c r="A90" s="4"/>
      <c r="E90" s="4"/>
      <c r="F90" s="4"/>
      <c r="G90" s="9"/>
      <c r="H90" s="9"/>
    </row>
    <row r="91" spans="1:10" x14ac:dyDescent="0.2">
      <c r="A91" s="4"/>
      <c r="E91" s="4"/>
      <c r="F91" s="4"/>
      <c r="G91" s="9"/>
      <c r="H91" s="9"/>
    </row>
    <row r="92" spans="1:10" ht="16" customHeight="1" x14ac:dyDescent="0.2">
      <c r="A92" s="4"/>
      <c r="E92" s="4"/>
      <c r="F92" s="4"/>
      <c r="G92" s="9"/>
      <c r="H92" s="8"/>
    </row>
    <row r="93" spans="1:10" x14ac:dyDescent="0.2">
      <c r="A93" s="4"/>
      <c r="E93" s="4"/>
      <c r="F93" s="4"/>
      <c r="G93" s="9"/>
      <c r="H93" s="9"/>
    </row>
    <row r="94" spans="1:10" x14ac:dyDescent="0.2">
      <c r="A94" s="6"/>
      <c r="B94" s="7"/>
      <c r="C94" s="7"/>
      <c r="E94" s="6"/>
      <c r="F94" s="6"/>
      <c r="G94" s="9"/>
      <c r="H94" s="9"/>
      <c r="J94" t="s">
        <v>15</v>
      </c>
    </row>
    <row r="95" spans="1:10" x14ac:dyDescent="0.2">
      <c r="A95" s="4"/>
      <c r="E95" s="4"/>
      <c r="F95" s="4"/>
      <c r="G95" s="9"/>
      <c r="H95" s="9"/>
    </row>
    <row r="96" spans="1:10" x14ac:dyDescent="0.2">
      <c r="A96" s="2"/>
      <c r="B96" s="37"/>
      <c r="C96" s="37"/>
      <c r="D96" s="6"/>
      <c r="E96" s="6"/>
      <c r="F96" s="6"/>
      <c r="G96" s="8"/>
      <c r="H96" s="9"/>
    </row>
    <row r="97" spans="1:8" x14ac:dyDescent="0.2">
      <c r="A97" s="4"/>
      <c r="E97" s="4"/>
      <c r="F97" s="4"/>
      <c r="G97" s="9"/>
      <c r="H97" s="9"/>
    </row>
    <row r="98" spans="1:8" x14ac:dyDescent="0.2">
      <c r="A98" s="4"/>
      <c r="E98" s="4"/>
      <c r="F98" s="4"/>
      <c r="G98" s="9"/>
      <c r="H98" s="9"/>
    </row>
    <row r="99" spans="1:8" x14ac:dyDescent="0.2">
      <c r="A99" s="4"/>
      <c r="E99" s="4"/>
      <c r="F99" s="4"/>
      <c r="G99" s="9"/>
      <c r="H99" s="9"/>
    </row>
    <row r="100" spans="1:8" x14ac:dyDescent="0.2">
      <c r="A100" s="4"/>
      <c r="E100" s="4"/>
      <c r="F100" s="4"/>
      <c r="G100" s="9"/>
      <c r="H100" s="9"/>
    </row>
    <row r="101" spans="1:8" x14ac:dyDescent="0.2">
      <c r="A101" s="6"/>
      <c r="B101" s="7"/>
      <c r="C101" s="7"/>
      <c r="E101" s="6"/>
      <c r="F101" s="6"/>
      <c r="G101" s="9"/>
      <c r="H101" s="9"/>
    </row>
    <row r="102" spans="1:8" s="18" customFormat="1" x14ac:dyDescent="0.2">
      <c r="A102" s="20"/>
      <c r="B102" s="21"/>
      <c r="C102" s="21"/>
      <c r="E102" s="20"/>
      <c r="F102" s="20"/>
      <c r="G102" s="19"/>
      <c r="H102" s="19"/>
    </row>
    <row r="103" spans="1:8" x14ac:dyDescent="0.2">
      <c r="A103" s="2"/>
      <c r="B103" s="37"/>
      <c r="C103" s="37"/>
      <c r="D103" s="6"/>
      <c r="E103" s="6"/>
      <c r="F103" s="6"/>
      <c r="G103" s="8"/>
      <c r="H103" s="9"/>
    </row>
    <row r="104" spans="1:8" x14ac:dyDescent="0.2">
      <c r="A104" s="4"/>
      <c r="E104" s="4"/>
      <c r="F104" s="4"/>
      <c r="G104" s="9"/>
      <c r="H104" s="9"/>
    </row>
    <row r="105" spans="1:8" x14ac:dyDescent="0.2">
      <c r="A105" s="4"/>
      <c r="E105" s="4"/>
      <c r="F105" s="4"/>
      <c r="G105" s="9"/>
      <c r="H105" s="9"/>
    </row>
    <row r="106" spans="1:8" x14ac:dyDescent="0.2">
      <c r="A106" s="4"/>
      <c r="E106" s="4"/>
      <c r="F106" s="4"/>
      <c r="G106" s="9"/>
      <c r="H106" s="9"/>
    </row>
    <row r="107" spans="1:8" x14ac:dyDescent="0.2">
      <c r="A107" s="4"/>
      <c r="E107" s="4"/>
      <c r="F107" s="4"/>
      <c r="G107" s="9"/>
      <c r="H107" s="9"/>
    </row>
    <row r="108" spans="1:8" x14ac:dyDescent="0.2">
      <c r="A108" s="6"/>
      <c r="B108" s="7"/>
      <c r="C108" s="7"/>
      <c r="E108" s="6"/>
      <c r="F108" s="6"/>
      <c r="G108" s="9"/>
      <c r="H108" s="9"/>
    </row>
    <row r="109" spans="1:8" x14ac:dyDescent="0.2">
      <c r="A109" s="4"/>
      <c r="E109" s="4"/>
      <c r="F109" s="4"/>
      <c r="G109" s="9"/>
      <c r="H109" s="9"/>
    </row>
    <row r="110" spans="1:8" x14ac:dyDescent="0.2">
      <c r="A110" s="2"/>
      <c r="B110" s="37"/>
      <c r="C110" s="37"/>
      <c r="D110" s="6"/>
      <c r="E110" s="6"/>
      <c r="F110" s="6"/>
      <c r="G110" s="8"/>
      <c r="H110" s="9"/>
    </row>
    <row r="111" spans="1:8" x14ac:dyDescent="0.2">
      <c r="A111" s="4"/>
      <c r="E111" s="4"/>
      <c r="F111" s="4"/>
      <c r="G111" s="9"/>
      <c r="H111" s="9"/>
    </row>
    <row r="112" spans="1:8" x14ac:dyDescent="0.2">
      <c r="A112" s="4"/>
      <c r="E112" s="4"/>
      <c r="F112" s="4"/>
      <c r="G112" s="9"/>
      <c r="H112" s="9"/>
    </row>
    <row r="113" spans="1:8" x14ac:dyDescent="0.2">
      <c r="A113" s="4"/>
      <c r="E113" s="4"/>
      <c r="F113" s="4"/>
      <c r="G113" s="9"/>
      <c r="H113" s="9"/>
    </row>
    <row r="114" spans="1:8" x14ac:dyDescent="0.2">
      <c r="A114" s="4"/>
      <c r="E114" s="4"/>
      <c r="F114" s="4"/>
      <c r="G114" s="9"/>
      <c r="H114" s="9"/>
    </row>
    <row r="115" spans="1:8" x14ac:dyDescent="0.2">
      <c r="A115" s="6"/>
      <c r="B115" s="7"/>
      <c r="C115" s="7"/>
      <c r="E115" s="6"/>
      <c r="F115" s="6"/>
      <c r="G115" s="9"/>
      <c r="H115" s="9"/>
    </row>
    <row r="116" spans="1:8" x14ac:dyDescent="0.2">
      <c r="A116" s="4"/>
      <c r="E116" s="4"/>
      <c r="F116" s="4"/>
      <c r="G116" s="9"/>
      <c r="H116" s="9"/>
    </row>
    <row r="117" spans="1:8" x14ac:dyDescent="0.2">
      <c r="A117" s="2"/>
      <c r="B117" s="37"/>
      <c r="C117" s="37"/>
      <c r="D117" s="6"/>
      <c r="E117" s="6"/>
      <c r="F117" s="6"/>
      <c r="G117" s="8"/>
      <c r="H117" s="9"/>
    </row>
    <row r="118" spans="1:8" x14ac:dyDescent="0.2">
      <c r="A118" s="4"/>
      <c r="E118" s="4"/>
      <c r="F118" s="4"/>
      <c r="G118" s="9"/>
      <c r="H118" s="9"/>
    </row>
    <row r="119" spans="1:8" x14ac:dyDescent="0.2">
      <c r="A119" s="4"/>
      <c r="E119" s="4"/>
      <c r="F119" s="4"/>
      <c r="G119" s="9"/>
      <c r="H119" s="9"/>
    </row>
    <row r="120" spans="1:8" x14ac:dyDescent="0.2">
      <c r="A120" s="4"/>
      <c r="E120" s="4"/>
      <c r="F120" s="4"/>
      <c r="G120" s="9"/>
      <c r="H120" s="9"/>
    </row>
    <row r="121" spans="1:8" x14ac:dyDescent="0.2">
      <c r="A121" s="4"/>
      <c r="E121" s="4"/>
      <c r="F121" s="4"/>
      <c r="G121" s="9"/>
      <c r="H121" s="9"/>
    </row>
    <row r="122" spans="1:8" x14ac:dyDescent="0.2">
      <c r="A122" s="6"/>
      <c r="B122" s="7"/>
      <c r="C122" s="7"/>
      <c r="E122" s="6"/>
      <c r="F122" s="6"/>
      <c r="G122" s="9"/>
      <c r="H122" s="9"/>
    </row>
    <row r="123" spans="1:8" x14ac:dyDescent="0.2">
      <c r="A123" s="4"/>
      <c r="E123" s="4"/>
      <c r="F123" s="4"/>
      <c r="G123" s="9"/>
      <c r="H123" s="9"/>
    </row>
    <row r="124" spans="1:8" x14ac:dyDescent="0.2">
      <c r="A124" s="2"/>
      <c r="B124" s="37"/>
      <c r="C124" s="37"/>
      <c r="D124" s="6"/>
      <c r="E124" s="6"/>
      <c r="F124" s="6"/>
      <c r="G124" s="8"/>
      <c r="H124" s="9"/>
    </row>
    <row r="125" spans="1:8" x14ac:dyDescent="0.2">
      <c r="A125" s="4"/>
      <c r="E125" s="4"/>
      <c r="F125" s="4"/>
      <c r="G125" s="9"/>
      <c r="H125" s="8"/>
    </row>
    <row r="126" spans="1:8" x14ac:dyDescent="0.2">
      <c r="A126" s="4"/>
      <c r="E126" s="4"/>
      <c r="F126" s="4"/>
      <c r="G126" s="9"/>
      <c r="H126" s="9"/>
    </row>
    <row r="127" spans="1:8" x14ac:dyDescent="0.2">
      <c r="A127" s="4"/>
      <c r="E127" s="4"/>
      <c r="F127" s="4"/>
      <c r="G127" s="9"/>
      <c r="H127" s="9"/>
    </row>
    <row r="128" spans="1:8" x14ac:dyDescent="0.2">
      <c r="A128" s="4"/>
      <c r="E128" s="4"/>
      <c r="F128" s="4"/>
      <c r="G128" s="9"/>
      <c r="H128" s="9"/>
    </row>
    <row r="129" spans="1:8" x14ac:dyDescent="0.2">
      <c r="A129" s="6"/>
      <c r="B129" s="7"/>
      <c r="C129" s="7"/>
      <c r="E129" s="6"/>
      <c r="F129" s="6"/>
      <c r="G129" s="9"/>
      <c r="H129" s="9"/>
    </row>
    <row r="130" spans="1:8" x14ac:dyDescent="0.2">
      <c r="A130" s="4"/>
      <c r="E130" s="4"/>
      <c r="F130" s="4"/>
      <c r="G130" s="9"/>
      <c r="H130" s="9"/>
    </row>
    <row r="131" spans="1:8" x14ac:dyDescent="0.2">
      <c r="A131" s="2"/>
      <c r="B131" s="37"/>
      <c r="C131" s="37"/>
      <c r="D131" s="6"/>
      <c r="E131" s="6"/>
      <c r="F131" s="6"/>
      <c r="G131" s="8"/>
      <c r="H131" s="9"/>
    </row>
    <row r="132" spans="1:8" x14ac:dyDescent="0.2">
      <c r="A132" s="4"/>
      <c r="E132" s="4"/>
      <c r="F132" s="4"/>
      <c r="G132" s="9"/>
      <c r="H132" s="9"/>
    </row>
    <row r="133" spans="1:8" x14ac:dyDescent="0.2">
      <c r="A133" s="4"/>
      <c r="E133" s="4"/>
      <c r="F133" s="4"/>
      <c r="G133" s="9"/>
      <c r="H133" s="9"/>
    </row>
    <row r="134" spans="1:8" x14ac:dyDescent="0.2">
      <c r="A134" s="4"/>
      <c r="E134" s="4"/>
      <c r="F134" s="4"/>
      <c r="G134" s="9"/>
      <c r="H134" s="9"/>
    </row>
    <row r="135" spans="1:8" x14ac:dyDescent="0.2">
      <c r="A135" s="4"/>
      <c r="E135" s="4"/>
      <c r="F135" s="4"/>
      <c r="G135" s="9"/>
      <c r="H135" s="9"/>
    </row>
    <row r="136" spans="1:8" x14ac:dyDescent="0.2">
      <c r="A136" s="6"/>
      <c r="B136" s="7"/>
      <c r="C136" s="7"/>
      <c r="E136" s="6"/>
      <c r="F136" s="6"/>
      <c r="G136" s="9"/>
      <c r="H136" s="9"/>
    </row>
    <row r="137" spans="1:8" x14ac:dyDescent="0.2">
      <c r="A137" s="4"/>
      <c r="B137" s="13"/>
      <c r="E137" s="4"/>
      <c r="F137" s="4"/>
      <c r="G137" s="9"/>
      <c r="H137" s="9"/>
    </row>
    <row r="138" spans="1:8" x14ac:dyDescent="0.2">
      <c r="A138" s="6"/>
      <c r="B138" s="7"/>
      <c r="C138" s="7"/>
      <c r="D138" s="6"/>
      <c r="E138" s="6"/>
      <c r="F138" s="6"/>
      <c r="G138" s="9"/>
      <c r="H138" s="9"/>
    </row>
    <row r="139" spans="1:8" x14ac:dyDescent="0.2">
      <c r="A139" s="2"/>
      <c r="B139" s="37"/>
      <c r="C139" s="37"/>
      <c r="D139" s="6"/>
      <c r="E139" s="6"/>
      <c r="F139" s="6"/>
      <c r="G139" s="8"/>
      <c r="H139" s="9"/>
    </row>
    <row r="140" spans="1:8" x14ac:dyDescent="0.2">
      <c r="A140" s="4"/>
      <c r="E140" s="4"/>
      <c r="F140" s="4"/>
      <c r="G140" s="9"/>
      <c r="H140" s="9"/>
    </row>
    <row r="141" spans="1:8" x14ac:dyDescent="0.2">
      <c r="A141" s="4"/>
      <c r="E141" s="4"/>
      <c r="F141" s="4"/>
      <c r="G141" s="9"/>
      <c r="H141" s="9"/>
    </row>
    <row r="142" spans="1:8" x14ac:dyDescent="0.2">
      <c r="A142" s="4"/>
      <c r="E142" s="4"/>
      <c r="F142" s="4"/>
      <c r="G142" s="9"/>
      <c r="H142" s="9"/>
    </row>
    <row r="143" spans="1:8" x14ac:dyDescent="0.2">
      <c r="A143" s="4"/>
      <c r="E143" s="4"/>
      <c r="F143" s="4"/>
      <c r="G143" s="9"/>
      <c r="H143" s="9"/>
    </row>
    <row r="144" spans="1:8" x14ac:dyDescent="0.2">
      <c r="A144" s="6"/>
      <c r="B144" s="7"/>
      <c r="C144" s="7"/>
      <c r="E144" s="6"/>
      <c r="F144" s="6"/>
      <c r="G144" s="9"/>
      <c r="H144" s="9"/>
    </row>
    <row r="145" spans="1:8" x14ac:dyDescent="0.2">
      <c r="A145" s="4"/>
      <c r="E145" s="4"/>
      <c r="F145" s="4"/>
      <c r="G145" s="9"/>
      <c r="H145" s="9"/>
    </row>
    <row r="146" spans="1:8" x14ac:dyDescent="0.2">
      <c r="A146" s="4"/>
      <c r="E146" s="4"/>
      <c r="F146" s="4"/>
      <c r="G146" s="9"/>
      <c r="H146" s="9"/>
    </row>
    <row r="147" spans="1:8" x14ac:dyDescent="0.2">
      <c r="A147" s="4"/>
      <c r="E147" s="4"/>
      <c r="F147" s="4"/>
      <c r="G147" s="9"/>
      <c r="H147" s="9"/>
    </row>
    <row r="148" spans="1:8" x14ac:dyDescent="0.2">
      <c r="A148" s="4"/>
      <c r="E148" s="4"/>
      <c r="F148" s="4"/>
      <c r="G148" s="9"/>
      <c r="H148" s="9"/>
    </row>
    <row r="149" spans="1:8" x14ac:dyDescent="0.2">
      <c r="A149" s="6"/>
      <c r="C149" s="7"/>
      <c r="E149" s="6"/>
      <c r="F149" s="6"/>
      <c r="G149" s="9"/>
      <c r="H149" s="9"/>
    </row>
    <row r="150" spans="1:8" x14ac:dyDescent="0.2">
      <c r="A150" s="12"/>
      <c r="B150" s="13"/>
      <c r="C150" s="13"/>
      <c r="E150" s="12"/>
      <c r="F150" s="12"/>
      <c r="G150" s="9"/>
      <c r="H150" s="9"/>
    </row>
    <row r="151" spans="1:8" x14ac:dyDescent="0.2">
      <c r="A151" s="12"/>
      <c r="B151" s="13"/>
      <c r="C151" s="13"/>
      <c r="E151" s="12"/>
      <c r="F151" s="12"/>
      <c r="G151" s="9"/>
      <c r="H151" s="9"/>
    </row>
    <row r="152" spans="1:8" x14ac:dyDescent="0.2">
      <c r="A152" s="12"/>
      <c r="B152" s="13"/>
      <c r="C152" s="13"/>
      <c r="E152" s="12"/>
      <c r="F152" s="12"/>
      <c r="G152" s="9"/>
      <c r="H152" s="9"/>
    </row>
    <row r="153" spans="1:8" x14ac:dyDescent="0.2">
      <c r="A153" s="4"/>
      <c r="B153" s="13"/>
      <c r="E153" s="4"/>
      <c r="F153" s="4"/>
      <c r="G153" s="9"/>
      <c r="H153" s="9"/>
    </row>
    <row r="154" spans="1:8" x14ac:dyDescent="0.2">
      <c r="A154" s="4"/>
      <c r="B154" s="13"/>
      <c r="E154" s="4"/>
      <c r="F154" s="4"/>
      <c r="G154" s="9"/>
      <c r="H154" s="9"/>
    </row>
    <row r="155" spans="1:8" x14ac:dyDescent="0.2">
      <c r="A155" s="11"/>
      <c r="B155" s="37"/>
      <c r="C155" s="37"/>
      <c r="D155" s="6"/>
      <c r="E155" s="6"/>
      <c r="F155" s="6"/>
      <c r="G155" s="8"/>
      <c r="H155" s="9"/>
    </row>
    <row r="156" spans="1:8" x14ac:dyDescent="0.2">
      <c r="A156" s="4"/>
      <c r="E156" s="4"/>
      <c r="F156" s="4"/>
      <c r="G156" s="9"/>
      <c r="H156" s="8"/>
    </row>
    <row r="157" spans="1:8" x14ac:dyDescent="0.2">
      <c r="A157" s="4"/>
      <c r="E157" s="4"/>
      <c r="F157" s="4"/>
      <c r="G157" s="9"/>
      <c r="H157" s="9"/>
    </row>
    <row r="158" spans="1:8" x14ac:dyDescent="0.2">
      <c r="A158" s="4"/>
      <c r="E158" s="4"/>
      <c r="F158" s="4"/>
      <c r="G158" s="9"/>
      <c r="H158" s="9"/>
    </row>
    <row r="159" spans="1:8" x14ac:dyDescent="0.2">
      <c r="A159" s="4"/>
      <c r="E159" s="4"/>
      <c r="F159" s="4"/>
      <c r="G159" s="9"/>
      <c r="H159" s="9"/>
    </row>
    <row r="160" spans="1:8" x14ac:dyDescent="0.2">
      <c r="A160" s="6"/>
      <c r="B160" s="7"/>
      <c r="C160" s="7"/>
      <c r="E160" s="6"/>
      <c r="F160" s="6"/>
      <c r="G160" s="9"/>
      <c r="H160" s="9"/>
    </row>
    <row r="161" spans="1:8" x14ac:dyDescent="0.2">
      <c r="A161" s="4"/>
      <c r="E161" s="4"/>
      <c r="F161" s="4"/>
      <c r="G161" s="9"/>
      <c r="H161" s="9"/>
    </row>
    <row r="162" spans="1:8" x14ac:dyDescent="0.2">
      <c r="A162" s="4"/>
      <c r="E162" s="4"/>
      <c r="F162" s="4"/>
      <c r="G162" s="9"/>
      <c r="H162" s="9"/>
    </row>
    <row r="163" spans="1:8" x14ac:dyDescent="0.2">
      <c r="A163" s="4"/>
      <c r="E163" s="4"/>
      <c r="F163" s="4"/>
      <c r="G163" s="9"/>
      <c r="H163" s="9"/>
    </row>
    <row r="164" spans="1:8" x14ac:dyDescent="0.2">
      <c r="A164" s="4"/>
      <c r="E164" s="4"/>
      <c r="F164" s="4"/>
      <c r="G164" s="9"/>
      <c r="H164" s="9"/>
    </row>
    <row r="165" spans="1:8" x14ac:dyDescent="0.2">
      <c r="A165" s="4"/>
      <c r="E165" s="4"/>
      <c r="F165" s="4"/>
      <c r="G165" s="9"/>
      <c r="H165" s="9"/>
    </row>
    <row r="166" spans="1:8" x14ac:dyDescent="0.2">
      <c r="A166" s="12"/>
      <c r="B166" s="13"/>
      <c r="C166" s="13"/>
      <c r="E166" s="12"/>
      <c r="F166" s="12"/>
      <c r="G166" s="9"/>
      <c r="H166" s="9"/>
    </row>
    <row r="167" spans="1:8" x14ac:dyDescent="0.2">
      <c r="A167" s="12"/>
      <c r="B167" s="13"/>
      <c r="C167" s="13"/>
      <c r="E167" s="12"/>
      <c r="F167" s="12"/>
      <c r="G167" s="9"/>
      <c r="H167" s="9"/>
    </row>
    <row r="168" spans="1:8" x14ac:dyDescent="0.2">
      <c r="A168" s="12"/>
      <c r="B168" s="13"/>
      <c r="C168" s="13"/>
      <c r="E168" s="12"/>
      <c r="F168" s="12"/>
      <c r="G168" s="9"/>
      <c r="H168" s="9"/>
    </row>
    <row r="169" spans="1:8" x14ac:dyDescent="0.2">
      <c r="A169" s="4"/>
      <c r="B169" s="13"/>
      <c r="C169" s="13"/>
      <c r="E169" s="4"/>
      <c r="F169" s="4"/>
      <c r="G169" s="9"/>
      <c r="H169" s="5"/>
    </row>
    <row r="170" spans="1:8" x14ac:dyDescent="0.2">
      <c r="A170" s="4"/>
      <c r="B170" s="13"/>
      <c r="E170" s="4"/>
      <c r="F170" s="4"/>
      <c r="G170" s="9"/>
      <c r="H170" s="5"/>
    </row>
    <row r="171" spans="1:8" x14ac:dyDescent="0.2">
      <c r="A171" s="11"/>
      <c r="B171" s="37"/>
      <c r="C171" s="37"/>
      <c r="D171" s="6"/>
      <c r="E171" s="6"/>
      <c r="F171" s="6"/>
      <c r="G171" s="8"/>
      <c r="H171" s="5"/>
    </row>
    <row r="172" spans="1:8" x14ac:dyDescent="0.2">
      <c r="A172" s="4"/>
      <c r="E172" s="4"/>
      <c r="F172" s="4"/>
      <c r="G172" s="9"/>
      <c r="H172" s="5"/>
    </row>
    <row r="173" spans="1:8" x14ac:dyDescent="0.2">
      <c r="A173" s="4"/>
      <c r="E173" s="4"/>
      <c r="F173" s="4"/>
      <c r="G173" s="9"/>
      <c r="H173" s="5"/>
    </row>
    <row r="174" spans="1:8" x14ac:dyDescent="0.2">
      <c r="A174" s="4"/>
      <c r="E174" s="4"/>
      <c r="F174" s="4"/>
      <c r="G174" s="9"/>
      <c r="H174" s="5"/>
    </row>
    <row r="175" spans="1:8" x14ac:dyDescent="0.2">
      <c r="A175" s="4"/>
      <c r="E175" s="4"/>
      <c r="F175" s="4"/>
      <c r="G175" s="9"/>
      <c r="H175" s="5"/>
    </row>
    <row r="176" spans="1:8" x14ac:dyDescent="0.2">
      <c r="A176" s="6"/>
      <c r="B176" s="7"/>
      <c r="C176" s="7"/>
      <c r="E176" s="6"/>
      <c r="F176" s="6"/>
      <c r="G176" s="9"/>
      <c r="H176" s="5"/>
    </row>
    <row r="177" spans="1:8" x14ac:dyDescent="0.2">
      <c r="A177" s="4"/>
      <c r="E177" s="4"/>
      <c r="F177" s="4"/>
      <c r="G177" s="9"/>
      <c r="H177" s="5"/>
    </row>
    <row r="178" spans="1:8" x14ac:dyDescent="0.2">
      <c r="A178" s="4"/>
      <c r="E178" s="4"/>
      <c r="F178" s="4"/>
      <c r="G178" s="9"/>
      <c r="H178" s="5"/>
    </row>
    <row r="179" spans="1:8" x14ac:dyDescent="0.2">
      <c r="A179" s="4"/>
      <c r="E179" s="4"/>
      <c r="F179" s="4"/>
      <c r="G179" s="9"/>
      <c r="H179" s="5"/>
    </row>
    <row r="180" spans="1:8" x14ac:dyDescent="0.2">
      <c r="A180" s="4"/>
      <c r="E180" s="4"/>
      <c r="F180" s="4"/>
      <c r="G180" s="9"/>
      <c r="H180" s="5"/>
    </row>
    <row r="181" spans="1:8" x14ac:dyDescent="0.2">
      <c r="A181" s="4"/>
      <c r="E181" s="4"/>
      <c r="F181" s="4"/>
      <c r="G181" s="9"/>
      <c r="H181" s="5"/>
    </row>
    <row r="182" spans="1:8" x14ac:dyDescent="0.2">
      <c r="A182" s="12"/>
      <c r="B182" s="13"/>
      <c r="C182" s="13"/>
      <c r="E182" s="12"/>
      <c r="F182" s="12"/>
      <c r="G182" s="9"/>
      <c r="H182" s="5"/>
    </row>
    <row r="183" spans="1:8" x14ac:dyDescent="0.2">
      <c r="A183" s="12"/>
      <c r="B183" s="13"/>
      <c r="C183" s="13"/>
      <c r="E183" s="12"/>
      <c r="F183" s="12"/>
      <c r="G183" s="9"/>
      <c r="H183" s="5"/>
    </row>
    <row r="184" spans="1:8" x14ac:dyDescent="0.2">
      <c r="A184" s="12"/>
      <c r="B184" s="13"/>
      <c r="C184" s="13"/>
      <c r="E184" s="12"/>
      <c r="F184" s="12"/>
      <c r="G184" s="9"/>
      <c r="H184" s="5"/>
    </row>
    <row r="185" spans="1:8" x14ac:dyDescent="0.2">
      <c r="A185" s="4"/>
      <c r="B185" s="13"/>
      <c r="E185" s="4"/>
      <c r="F185" s="4"/>
      <c r="G185" s="9"/>
      <c r="H185" s="3"/>
    </row>
    <row r="186" spans="1:8" x14ac:dyDescent="0.2">
      <c r="A186" s="4"/>
      <c r="B186" s="13"/>
      <c r="E186" s="4"/>
      <c r="F186" s="4"/>
      <c r="G186" s="9"/>
      <c r="H186" s="3"/>
    </row>
    <row r="187" spans="1:8" x14ac:dyDescent="0.2">
      <c r="A187" s="11"/>
      <c r="B187" s="37"/>
      <c r="C187" s="37"/>
      <c r="D187" s="6"/>
      <c r="E187" s="6"/>
      <c r="F187" s="6"/>
      <c r="G187" s="8"/>
      <c r="H187" s="3"/>
    </row>
    <row r="188" spans="1:8" x14ac:dyDescent="0.2">
      <c r="A188" s="4"/>
      <c r="E188" s="4"/>
      <c r="F188" s="4"/>
      <c r="G188" s="9"/>
    </row>
    <row r="189" spans="1:8" x14ac:dyDescent="0.2">
      <c r="A189" s="4"/>
      <c r="E189" s="4"/>
      <c r="F189" s="4"/>
      <c r="G189" s="9"/>
      <c r="H189" s="6"/>
    </row>
    <row r="190" spans="1:8" x14ac:dyDescent="0.2">
      <c r="A190" s="4"/>
      <c r="E190" s="4"/>
      <c r="F190" s="4"/>
      <c r="G190" s="9"/>
      <c r="H190" s="5"/>
    </row>
    <row r="191" spans="1:8" x14ac:dyDescent="0.2">
      <c r="A191" s="4"/>
      <c r="E191" s="4"/>
      <c r="F191" s="4"/>
      <c r="G191" s="9"/>
      <c r="H191" s="5"/>
    </row>
    <row r="192" spans="1:8" x14ac:dyDescent="0.2">
      <c r="A192" s="6"/>
      <c r="B192" s="7"/>
      <c r="C192" s="7"/>
      <c r="E192" s="6"/>
      <c r="F192" s="6"/>
      <c r="G192" s="9"/>
      <c r="H192" s="5"/>
    </row>
    <row r="193" spans="1:8" x14ac:dyDescent="0.2">
      <c r="A193" s="4"/>
      <c r="E193" s="4"/>
      <c r="F193" s="4"/>
      <c r="G193" s="9"/>
      <c r="H193" s="5"/>
    </row>
    <row r="194" spans="1:8" x14ac:dyDescent="0.2">
      <c r="A194" s="4"/>
      <c r="E194" s="4"/>
      <c r="F194" s="4"/>
      <c r="G194" s="9"/>
      <c r="H194" s="5"/>
    </row>
    <row r="195" spans="1:8" x14ac:dyDescent="0.2">
      <c r="A195" s="4"/>
      <c r="E195" s="4"/>
      <c r="F195" s="4"/>
      <c r="G195" s="9"/>
      <c r="H195" s="5"/>
    </row>
    <row r="196" spans="1:8" x14ac:dyDescent="0.2">
      <c r="A196" s="4"/>
      <c r="E196" s="4"/>
      <c r="F196" s="10"/>
      <c r="G196" s="9"/>
      <c r="H196" s="5"/>
    </row>
    <row r="197" spans="1:8" x14ac:dyDescent="0.2">
      <c r="A197" s="4"/>
      <c r="E197" s="4"/>
      <c r="F197" s="10"/>
      <c r="G197" s="9"/>
      <c r="H197" s="5"/>
    </row>
    <row r="198" spans="1:8" x14ac:dyDescent="0.2">
      <c r="A198" s="12"/>
      <c r="B198" s="13"/>
      <c r="C198" s="13"/>
      <c r="E198" s="12"/>
      <c r="F198" s="12"/>
      <c r="G198" s="9"/>
      <c r="H198" s="5"/>
    </row>
    <row r="199" spans="1:8" x14ac:dyDescent="0.2">
      <c r="A199" s="12"/>
      <c r="B199" s="13"/>
      <c r="C199" s="13"/>
      <c r="E199" s="12"/>
      <c r="F199" s="12"/>
      <c r="G199" s="9"/>
      <c r="H199" s="5"/>
    </row>
    <row r="200" spans="1:8" x14ac:dyDescent="0.2">
      <c r="A200" s="12"/>
      <c r="B200" s="13"/>
      <c r="C200" s="13"/>
      <c r="E200" s="12"/>
      <c r="F200" s="12"/>
      <c r="G200" s="9"/>
      <c r="H200" s="5"/>
    </row>
    <row r="201" spans="1:8" x14ac:dyDescent="0.2">
      <c r="A201" s="4"/>
      <c r="B201" s="13"/>
      <c r="E201" s="4"/>
      <c r="F201" s="10"/>
      <c r="G201" s="9"/>
      <c r="H201" s="5"/>
    </row>
    <row r="202" spans="1:8" x14ac:dyDescent="0.2">
      <c r="A202" s="4"/>
      <c r="B202" s="13"/>
      <c r="E202" s="4"/>
      <c r="F202" s="10"/>
      <c r="G202" s="9"/>
      <c r="H202" s="5"/>
    </row>
    <row r="203" spans="1:8" x14ac:dyDescent="0.2">
      <c r="A203" s="2"/>
      <c r="B203" s="37"/>
      <c r="C203" s="37"/>
      <c r="D203" s="6"/>
      <c r="E203" s="6"/>
      <c r="F203" s="6"/>
      <c r="G203" s="8"/>
      <c r="H203" s="5"/>
    </row>
    <row r="204" spans="1:8" x14ac:dyDescent="0.2">
      <c r="A204" s="4"/>
      <c r="E204" s="4"/>
      <c r="F204" s="4"/>
      <c r="G204" s="9"/>
      <c r="H204" s="5"/>
    </row>
    <row r="205" spans="1:8" x14ac:dyDescent="0.2">
      <c r="A205" s="4"/>
      <c r="E205" s="4"/>
      <c r="F205" s="4"/>
      <c r="G205" s="9"/>
      <c r="H205" s="5"/>
    </row>
    <row r="206" spans="1:8" x14ac:dyDescent="0.2">
      <c r="A206" s="4"/>
      <c r="E206" s="4"/>
      <c r="F206" s="4"/>
      <c r="G206" s="9"/>
      <c r="H206" s="5"/>
    </row>
    <row r="207" spans="1:8" x14ac:dyDescent="0.2">
      <c r="A207" s="4"/>
      <c r="E207" s="4"/>
      <c r="F207" s="4"/>
      <c r="G207" s="9"/>
      <c r="H207" s="5"/>
    </row>
    <row r="208" spans="1:8" x14ac:dyDescent="0.2">
      <c r="A208" s="6"/>
      <c r="B208" s="7"/>
      <c r="C208" s="7"/>
      <c r="E208" s="6"/>
      <c r="F208" s="6"/>
      <c r="G208" s="9"/>
      <c r="H208" s="5"/>
    </row>
    <row r="209" spans="1:8" x14ac:dyDescent="0.2">
      <c r="A209" s="4"/>
      <c r="E209" s="4"/>
      <c r="F209" s="4"/>
      <c r="G209" s="9"/>
      <c r="H209" s="5"/>
    </row>
    <row r="210" spans="1:8" x14ac:dyDescent="0.2">
      <c r="A210" s="4"/>
      <c r="B210" s="14"/>
      <c r="C210" s="14"/>
      <c r="E210" s="4"/>
      <c r="F210" s="4"/>
      <c r="G210" s="9"/>
      <c r="H210" s="5"/>
    </row>
    <row r="211" spans="1:8" x14ac:dyDescent="0.2">
      <c r="A211" s="4"/>
      <c r="B211" s="14"/>
      <c r="C211" s="14"/>
      <c r="E211" s="4"/>
      <c r="F211" s="4"/>
      <c r="G211" s="9"/>
      <c r="H211" s="5"/>
    </row>
    <row r="212" spans="1:8" x14ac:dyDescent="0.2">
      <c r="A212" s="4"/>
      <c r="B212" s="14"/>
      <c r="C212" s="14"/>
      <c r="E212" s="4"/>
      <c r="G212" s="9"/>
      <c r="H212" s="5"/>
    </row>
    <row r="213" spans="1:8" x14ac:dyDescent="0.2">
      <c r="A213" s="6"/>
      <c r="B213" s="15"/>
      <c r="C213" s="15"/>
      <c r="E213" s="6"/>
      <c r="F213" s="6"/>
      <c r="G213" s="9"/>
      <c r="H213" s="3"/>
    </row>
    <row r="214" spans="1:8" x14ac:dyDescent="0.2">
      <c r="A214" s="12"/>
      <c r="B214" s="16"/>
      <c r="C214" s="16"/>
      <c r="E214" s="12"/>
      <c r="F214" s="12"/>
      <c r="G214" s="9"/>
      <c r="H214" s="3"/>
    </row>
    <row r="215" spans="1:8" x14ac:dyDescent="0.2">
      <c r="A215" s="12"/>
      <c r="B215" s="13"/>
      <c r="C215" s="16"/>
      <c r="E215" s="12"/>
      <c r="F215" s="12"/>
      <c r="G215" s="9"/>
      <c r="H215" s="3"/>
    </row>
    <row r="216" spans="1:8" x14ac:dyDescent="0.2">
      <c r="A216" s="12"/>
      <c r="B216" s="13"/>
      <c r="C216" s="13"/>
      <c r="E216" s="12"/>
      <c r="F216" s="12"/>
      <c r="G216" s="9"/>
      <c r="H216" s="3"/>
    </row>
    <row r="217" spans="1:8" x14ac:dyDescent="0.2">
      <c r="A217" s="6"/>
      <c r="B217" s="7"/>
      <c r="C217" s="6"/>
      <c r="E217" s="6"/>
      <c r="F217" s="6"/>
      <c r="G217" s="9"/>
      <c r="H217" s="3"/>
    </row>
    <row r="218" spans="1:8" x14ac:dyDescent="0.2">
      <c r="A218" s="6"/>
      <c r="B218" s="7"/>
      <c r="C218" s="6"/>
      <c r="E218" s="6"/>
      <c r="F218" s="6"/>
      <c r="G218" s="9"/>
      <c r="H218" s="3"/>
    </row>
    <row r="219" spans="1:8" x14ac:dyDescent="0.2">
      <c r="A219" s="11"/>
      <c r="B219" s="37"/>
      <c r="C219" s="37"/>
      <c r="D219" s="6"/>
      <c r="E219" s="6"/>
      <c r="F219" s="6"/>
      <c r="G219" s="8"/>
      <c r="H219" s="3"/>
    </row>
    <row r="220" spans="1:8" x14ac:dyDescent="0.2">
      <c r="A220" s="4"/>
      <c r="E220" s="4"/>
      <c r="F220" s="4"/>
      <c r="G220" s="9"/>
      <c r="H220" s="3"/>
    </row>
    <row r="221" spans="1:8" x14ac:dyDescent="0.2">
      <c r="A221" s="4"/>
      <c r="E221" s="4"/>
      <c r="F221" s="4"/>
      <c r="G221" s="9"/>
    </row>
    <row r="222" spans="1:8" x14ac:dyDescent="0.2">
      <c r="A222" s="4"/>
      <c r="E222" s="4"/>
      <c r="F222" s="4"/>
      <c r="G222" s="9"/>
      <c r="H222" s="6"/>
    </row>
    <row r="223" spans="1:8" x14ac:dyDescent="0.2">
      <c r="A223" s="4"/>
      <c r="E223" s="4"/>
      <c r="F223" s="4"/>
      <c r="G223" s="9"/>
      <c r="H223" s="6"/>
    </row>
    <row r="224" spans="1:8" x14ac:dyDescent="0.2">
      <c r="A224" s="6"/>
      <c r="B224" s="7"/>
      <c r="C224" s="7"/>
      <c r="E224" s="6"/>
      <c r="F224" s="6"/>
      <c r="G224" s="9"/>
      <c r="H224" s="6"/>
    </row>
    <row r="225" spans="1:8" x14ac:dyDescent="0.2">
      <c r="A225" s="4"/>
      <c r="E225" s="4"/>
      <c r="F225" s="4"/>
      <c r="G225" s="9"/>
      <c r="H225" s="5"/>
    </row>
    <row r="226" spans="1:8" x14ac:dyDescent="0.2">
      <c r="A226" s="4"/>
      <c r="E226" s="4"/>
      <c r="F226" s="4"/>
      <c r="G226" s="9"/>
      <c r="H226" s="5"/>
    </row>
    <row r="227" spans="1:8" x14ac:dyDescent="0.2">
      <c r="A227" s="4"/>
      <c r="E227" s="4"/>
      <c r="F227" s="4"/>
      <c r="G227" s="9"/>
      <c r="H227" s="5"/>
    </row>
    <row r="228" spans="1:8" x14ac:dyDescent="0.2">
      <c r="A228" s="4"/>
      <c r="E228" s="4"/>
      <c r="F228" s="4"/>
      <c r="G228" s="9"/>
      <c r="H228" s="5"/>
    </row>
    <row r="229" spans="1:8" x14ac:dyDescent="0.2">
      <c r="A229" s="4"/>
      <c r="E229" s="4"/>
      <c r="F229" s="4"/>
      <c r="G229" s="9"/>
      <c r="H229" s="5"/>
    </row>
    <row r="230" spans="1:8" x14ac:dyDescent="0.2">
      <c r="A230" s="12"/>
      <c r="B230" s="13"/>
      <c r="C230" s="13"/>
      <c r="E230" s="12"/>
      <c r="F230" s="12"/>
      <c r="G230" s="9"/>
      <c r="H230" s="5"/>
    </row>
    <row r="231" spans="1:8" x14ac:dyDescent="0.2">
      <c r="A231" s="12"/>
      <c r="B231" s="13"/>
      <c r="C231" s="13"/>
      <c r="E231" s="12"/>
      <c r="F231" s="12"/>
      <c r="G231" s="9"/>
      <c r="H231" s="5"/>
    </row>
    <row r="232" spans="1:8" x14ac:dyDescent="0.2">
      <c r="A232" s="12"/>
      <c r="B232" s="13"/>
      <c r="C232" s="13"/>
      <c r="E232" s="12"/>
      <c r="F232" s="12"/>
      <c r="G232" s="9"/>
      <c r="H232" s="5"/>
    </row>
    <row r="233" spans="1:8" x14ac:dyDescent="0.2">
      <c r="A233" s="6"/>
      <c r="B233" s="7"/>
      <c r="C233" s="7"/>
      <c r="E233" s="4"/>
      <c r="F233" s="4"/>
      <c r="G233" s="9"/>
      <c r="H233" s="5"/>
    </row>
    <row r="234" spans="1:8" x14ac:dyDescent="0.2">
      <c r="A234" s="4"/>
      <c r="B234" s="13"/>
      <c r="E234" s="4"/>
      <c r="F234" s="4"/>
      <c r="G234" s="9"/>
      <c r="H234" s="5"/>
    </row>
    <row r="235" spans="1:8" x14ac:dyDescent="0.2">
      <c r="A235" s="11"/>
      <c r="B235" s="37"/>
      <c r="C235" s="37"/>
      <c r="D235" s="6"/>
      <c r="E235" s="6"/>
      <c r="F235" s="6"/>
      <c r="G235" s="8"/>
      <c r="H235" s="5"/>
    </row>
    <row r="236" spans="1:8" x14ac:dyDescent="0.2">
      <c r="A236" s="4"/>
      <c r="E236" s="4"/>
      <c r="F236" s="4"/>
      <c r="G236" s="9"/>
      <c r="H236" s="5"/>
    </row>
    <row r="237" spans="1:8" x14ac:dyDescent="0.2">
      <c r="A237" s="4"/>
      <c r="E237" s="4"/>
      <c r="F237" s="4"/>
      <c r="G237" s="9"/>
      <c r="H237" s="5"/>
    </row>
    <row r="238" spans="1:8" x14ac:dyDescent="0.2">
      <c r="A238" s="4"/>
      <c r="E238" s="4"/>
      <c r="F238" s="4"/>
      <c r="G238" s="9"/>
      <c r="H238" s="5"/>
    </row>
    <row r="239" spans="1:8" x14ac:dyDescent="0.2">
      <c r="A239" s="4"/>
      <c r="E239" s="4"/>
      <c r="F239" s="4"/>
      <c r="G239" s="9"/>
      <c r="H239" s="5"/>
    </row>
    <row r="240" spans="1:8" x14ac:dyDescent="0.2">
      <c r="A240" s="6"/>
      <c r="B240" s="7"/>
      <c r="C240" s="7"/>
      <c r="E240" s="6"/>
      <c r="F240" s="6"/>
      <c r="G240" s="9"/>
      <c r="H240" s="5"/>
    </row>
    <row r="241" spans="1:8" x14ac:dyDescent="0.2">
      <c r="A241" s="4"/>
      <c r="E241" s="4"/>
      <c r="F241" s="4"/>
      <c r="G241" s="9"/>
      <c r="H241" s="5"/>
    </row>
    <row r="242" spans="1:8" x14ac:dyDescent="0.2">
      <c r="A242" s="4"/>
      <c r="E242" s="4"/>
      <c r="F242" s="4"/>
      <c r="G242" s="9"/>
      <c r="H242" s="5"/>
    </row>
    <row r="243" spans="1:8" x14ac:dyDescent="0.2">
      <c r="A243" s="4"/>
      <c r="E243" s="4"/>
      <c r="F243" s="4"/>
      <c r="G243" s="9"/>
      <c r="H243" s="5"/>
    </row>
    <row r="244" spans="1:8" x14ac:dyDescent="0.2">
      <c r="A244" s="4"/>
      <c r="E244" s="4"/>
      <c r="F244" s="4"/>
      <c r="G244" s="9"/>
      <c r="H244" s="5"/>
    </row>
    <row r="245" spans="1:8" x14ac:dyDescent="0.2">
      <c r="A245" s="4"/>
      <c r="E245" s="4"/>
      <c r="F245" s="4"/>
      <c r="G245" s="9"/>
      <c r="H245" s="5"/>
    </row>
    <row r="246" spans="1:8" x14ac:dyDescent="0.2">
      <c r="A246" s="12"/>
      <c r="B246" s="13"/>
      <c r="C246" s="13"/>
      <c r="E246" s="12"/>
      <c r="F246" s="12"/>
      <c r="G246" s="9"/>
      <c r="H246" s="5"/>
    </row>
    <row r="247" spans="1:8" x14ac:dyDescent="0.2">
      <c r="A247" s="12"/>
      <c r="B247" s="13"/>
      <c r="C247" s="13"/>
      <c r="E247" s="12"/>
      <c r="F247" s="12"/>
      <c r="G247" s="9"/>
      <c r="H247" s="5"/>
    </row>
    <row r="248" spans="1:8" x14ac:dyDescent="0.2">
      <c r="A248" s="12"/>
      <c r="B248" s="13"/>
      <c r="C248" s="13"/>
      <c r="E248" s="12"/>
      <c r="F248" s="12"/>
      <c r="G248" s="9"/>
      <c r="H248" s="5"/>
    </row>
    <row r="249" spans="1:8" x14ac:dyDescent="0.2">
      <c r="A249" s="4"/>
      <c r="B249" s="13"/>
      <c r="E249" s="4"/>
      <c r="F249" s="4"/>
      <c r="G249" s="9"/>
      <c r="H249" s="5"/>
    </row>
    <row r="250" spans="1:8" x14ac:dyDescent="0.2">
      <c r="A250" s="4"/>
      <c r="B250" s="13"/>
      <c r="E250" s="4"/>
      <c r="F250" s="4"/>
      <c r="G250" s="9"/>
      <c r="H250" s="5"/>
    </row>
    <row r="251" spans="1:8" x14ac:dyDescent="0.2">
      <c r="A251" s="11"/>
      <c r="B251" s="37"/>
      <c r="C251" s="37"/>
      <c r="D251" s="6"/>
      <c r="E251" s="6"/>
      <c r="F251" s="6"/>
      <c r="G251" s="8"/>
      <c r="H251" s="5"/>
    </row>
    <row r="252" spans="1:8" x14ac:dyDescent="0.2">
      <c r="A252" s="4"/>
      <c r="E252" s="4"/>
      <c r="F252" s="4"/>
      <c r="G252" s="9"/>
      <c r="H252" s="5"/>
    </row>
    <row r="253" spans="1:8" x14ac:dyDescent="0.2">
      <c r="A253" s="4"/>
      <c r="E253" s="4"/>
      <c r="F253" s="4"/>
      <c r="G253" s="9"/>
      <c r="H253" s="5"/>
    </row>
    <row r="254" spans="1:8" x14ac:dyDescent="0.2">
      <c r="A254" s="4"/>
      <c r="E254" s="4"/>
      <c r="F254" s="4"/>
      <c r="G254" s="9"/>
      <c r="H254" s="5"/>
    </row>
    <row r="255" spans="1:8" x14ac:dyDescent="0.2">
      <c r="A255" s="4"/>
      <c r="E255" s="4"/>
      <c r="F255" s="4"/>
      <c r="G255" s="9"/>
      <c r="H255" s="3"/>
    </row>
    <row r="256" spans="1:8" x14ac:dyDescent="0.2">
      <c r="A256" s="6"/>
      <c r="B256" s="7"/>
      <c r="C256" s="7"/>
      <c r="E256" s="6"/>
      <c r="F256" s="6"/>
      <c r="G256" s="9"/>
      <c r="H256" s="3"/>
    </row>
    <row r="257" spans="1:8" x14ac:dyDescent="0.2">
      <c r="A257" s="4"/>
      <c r="E257" s="4"/>
      <c r="F257" s="4"/>
      <c r="G257" s="9"/>
      <c r="H257" s="3"/>
    </row>
    <row r="258" spans="1:8" x14ac:dyDescent="0.2">
      <c r="A258" s="4"/>
      <c r="E258" s="4"/>
      <c r="F258" s="4"/>
      <c r="G258" s="9"/>
    </row>
    <row r="259" spans="1:8" x14ac:dyDescent="0.2">
      <c r="A259" s="4"/>
      <c r="E259" s="4"/>
      <c r="F259" s="4"/>
      <c r="G259" s="9"/>
      <c r="H259" s="6"/>
    </row>
    <row r="260" spans="1:8" x14ac:dyDescent="0.2">
      <c r="A260" s="4"/>
      <c r="E260" s="4"/>
      <c r="F260" s="4"/>
      <c r="G260" s="9"/>
      <c r="H260" s="3"/>
    </row>
    <row r="261" spans="1:8" x14ac:dyDescent="0.2">
      <c r="A261" s="4"/>
      <c r="E261" s="4"/>
      <c r="F261" s="4"/>
      <c r="G261" s="9"/>
      <c r="H261" s="3"/>
    </row>
    <row r="262" spans="1:8" x14ac:dyDescent="0.2">
      <c r="A262" s="12"/>
      <c r="B262" s="13"/>
      <c r="C262" s="13"/>
      <c r="E262" s="12"/>
      <c r="F262" s="12"/>
      <c r="G262" s="9"/>
      <c r="H262" s="3"/>
    </row>
    <row r="263" spans="1:8" x14ac:dyDescent="0.2">
      <c r="A263" s="12"/>
      <c r="B263" s="13"/>
      <c r="C263" s="13"/>
      <c r="E263" s="12"/>
      <c r="F263" s="12"/>
      <c r="G263" s="9"/>
      <c r="H263" s="3"/>
    </row>
    <row r="264" spans="1:8" x14ac:dyDescent="0.2">
      <c r="A264" s="12"/>
      <c r="B264" s="13"/>
      <c r="C264" s="13"/>
      <c r="E264" s="12"/>
      <c r="F264" s="12"/>
      <c r="G264" s="9"/>
      <c r="H264" s="3"/>
    </row>
    <row r="265" spans="1:8" x14ac:dyDescent="0.2">
      <c r="A265" s="4"/>
      <c r="B265" s="13"/>
      <c r="E265" s="4"/>
      <c r="F265" s="4"/>
      <c r="G265" s="9"/>
      <c r="H265" s="3"/>
    </row>
    <row r="266" spans="1:8" x14ac:dyDescent="0.2">
      <c r="A266" s="4"/>
      <c r="B266" s="13"/>
      <c r="E266" s="4"/>
      <c r="F266" s="4"/>
      <c r="G266" s="9"/>
      <c r="H266" s="3"/>
    </row>
    <row r="267" spans="1:8" x14ac:dyDescent="0.2">
      <c r="A267" s="11"/>
      <c r="B267" s="37"/>
      <c r="C267" s="37"/>
      <c r="D267" s="6"/>
      <c r="E267" s="6"/>
      <c r="F267" s="6"/>
      <c r="G267" s="8"/>
      <c r="H267" s="3"/>
    </row>
    <row r="268" spans="1:8" x14ac:dyDescent="0.2">
      <c r="A268" s="4"/>
      <c r="E268" s="4"/>
      <c r="F268" s="4"/>
      <c r="G268" s="9"/>
      <c r="H268" s="3"/>
    </row>
    <row r="269" spans="1:8" x14ac:dyDescent="0.2">
      <c r="A269" s="4"/>
      <c r="E269" s="4"/>
      <c r="F269" s="4"/>
      <c r="G269" s="9"/>
      <c r="H269" s="3"/>
    </row>
    <row r="270" spans="1:8" x14ac:dyDescent="0.2">
      <c r="A270" s="4"/>
      <c r="E270" s="4"/>
      <c r="F270" s="4"/>
      <c r="G270" s="9"/>
      <c r="H270" s="3"/>
    </row>
    <row r="271" spans="1:8" x14ac:dyDescent="0.2">
      <c r="A271" s="4"/>
      <c r="E271" s="4"/>
      <c r="F271" s="1"/>
      <c r="G271" s="9"/>
      <c r="H271" s="3"/>
    </row>
    <row r="272" spans="1:8" x14ac:dyDescent="0.2">
      <c r="A272" s="6"/>
      <c r="B272" s="7"/>
      <c r="C272" s="7"/>
      <c r="E272" s="4"/>
      <c r="F272" s="6"/>
      <c r="G272" s="9"/>
      <c r="H272" s="3"/>
    </row>
    <row r="273" spans="1:8" x14ac:dyDescent="0.2">
      <c r="A273" s="4"/>
      <c r="E273" s="4"/>
      <c r="F273" s="1"/>
      <c r="G273" s="9"/>
      <c r="H273" s="3"/>
    </row>
    <row r="274" spans="1:8" x14ac:dyDescent="0.2">
      <c r="A274" s="4"/>
      <c r="E274" s="4"/>
      <c r="F274" s="1"/>
      <c r="G274" s="9"/>
      <c r="H274" s="3"/>
    </row>
    <row r="275" spans="1:8" x14ac:dyDescent="0.2">
      <c r="A275" s="4"/>
      <c r="E275" s="4"/>
      <c r="F275" s="1"/>
      <c r="G275" s="9"/>
      <c r="H275" s="3"/>
    </row>
    <row r="276" spans="1:8" x14ac:dyDescent="0.2">
      <c r="A276" s="4"/>
      <c r="E276" s="4"/>
      <c r="F276" s="1"/>
      <c r="G276" s="9"/>
      <c r="H276" s="3"/>
    </row>
    <row r="277" spans="1:8" x14ac:dyDescent="0.2">
      <c r="A277" s="4"/>
      <c r="E277" s="4"/>
      <c r="F277" s="1"/>
      <c r="G277" s="9"/>
      <c r="H277" s="3"/>
    </row>
    <row r="278" spans="1:8" x14ac:dyDescent="0.2">
      <c r="A278" s="12"/>
      <c r="B278" s="13"/>
      <c r="C278" s="13"/>
      <c r="E278" s="12"/>
      <c r="F278" s="17"/>
      <c r="G278" s="9"/>
      <c r="H278" s="3"/>
    </row>
    <row r="279" spans="1:8" x14ac:dyDescent="0.2">
      <c r="A279" s="12"/>
      <c r="B279" s="13"/>
      <c r="C279" s="13"/>
      <c r="E279" s="12"/>
      <c r="F279" s="17"/>
      <c r="G279" s="9"/>
      <c r="H279" s="3"/>
    </row>
    <row r="280" spans="1:8" x14ac:dyDescent="0.2">
      <c r="A280" s="12"/>
      <c r="B280" s="13"/>
      <c r="C280" s="13"/>
      <c r="E280" s="12"/>
      <c r="F280" s="17"/>
      <c r="G280" s="9"/>
      <c r="H280" s="3"/>
    </row>
    <row r="281" spans="1:8" x14ac:dyDescent="0.2">
      <c r="A281" s="4"/>
      <c r="B281" s="13"/>
      <c r="E281" s="12"/>
      <c r="F281" s="1"/>
      <c r="G281" s="3"/>
      <c r="H281" s="3"/>
    </row>
    <row r="282" spans="1:8" x14ac:dyDescent="0.2">
      <c r="A282" s="4"/>
      <c r="B282" s="13"/>
      <c r="E282" s="12"/>
      <c r="F282" s="1"/>
      <c r="G282" s="3"/>
      <c r="H282" s="3"/>
    </row>
    <row r="283" spans="1:8" x14ac:dyDescent="0.2">
      <c r="A283" s="4"/>
      <c r="G283" s="3"/>
      <c r="H283" s="3"/>
    </row>
  </sheetData>
  <mergeCells count="27">
    <mergeCell ref="B23:C23"/>
    <mergeCell ref="B45:C45"/>
    <mergeCell ref="B117:C117"/>
    <mergeCell ref="B124:C124"/>
    <mergeCell ref="B251:C251"/>
    <mergeCell ref="B267:C267"/>
    <mergeCell ref="B139:C139"/>
    <mergeCell ref="B171:C171"/>
    <mergeCell ref="B203:C203"/>
    <mergeCell ref="B219:C219"/>
    <mergeCell ref="B235:C235"/>
    <mergeCell ref="B1:C1"/>
    <mergeCell ref="B155:C155"/>
    <mergeCell ref="B187:C187"/>
    <mergeCell ref="B75:C75"/>
    <mergeCell ref="B34:C34"/>
    <mergeCell ref="B55:C55"/>
    <mergeCell ref="B62:C62"/>
    <mergeCell ref="B89:C89"/>
    <mergeCell ref="B96:C96"/>
    <mergeCell ref="B131:C131"/>
    <mergeCell ref="B68:C68"/>
    <mergeCell ref="B82:C82"/>
    <mergeCell ref="B74:C74"/>
    <mergeCell ref="B103:C103"/>
    <mergeCell ref="B110:C110"/>
    <mergeCell ref="B12:C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inoc</vt:lpstr>
      <vt:lpstr>indiv carriage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2024-07-29T22:03:22Z</dcterms:modified>
</cp:coreProperties>
</file>