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Library/Mobile Documents/com~apple~CloudDocs/Documents/DGP/Hauser lab/Results/2021/Mouse Colonization/"/>
    </mc:Choice>
  </mc:AlternateContent>
  <xr:revisionPtr revIDLastSave="0" documentId="13_ncr:1_{4D431306-F58A-EA4D-87FB-3BABD5B8FA3D}" xr6:coauthVersionLast="47" xr6:coauthVersionMax="47" xr10:uidLastSave="{00000000-0000-0000-0000-000000000000}"/>
  <bookViews>
    <workbookView xWindow="35560" yWindow="1540" windowWidth="28800" windowHeight="17500" activeTab="1" xr2:uid="{05D28018-5EC7-B748-ACA7-09DD0AD3B70C}"/>
  </bookViews>
  <sheets>
    <sheet name="dose" sheetId="4" r:id="rId1"/>
    <sheet name="feces pos ttmnt - PA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45" i="5" l="1"/>
  <c r="O46" i="5"/>
  <c r="O47" i="5"/>
  <c r="O48" i="5"/>
  <c r="O44" i="5"/>
  <c r="O24" i="5"/>
  <c r="O25" i="5"/>
  <c r="O26" i="5"/>
  <c r="O27" i="5"/>
  <c r="O23" i="5"/>
  <c r="O6" i="5"/>
  <c r="O5" i="5"/>
  <c r="O4" i="5"/>
  <c r="O3" i="5"/>
  <c r="O2" i="5"/>
  <c r="F62" i="5"/>
  <c r="F55" i="5"/>
  <c r="F48" i="5"/>
  <c r="F41" i="5"/>
  <c r="F34" i="5"/>
  <c r="F27" i="5"/>
  <c r="F20" i="5"/>
  <c r="F13" i="5"/>
  <c r="F6" i="5"/>
  <c r="G61" i="5"/>
  <c r="G60" i="5"/>
  <c r="G59" i="5"/>
  <c r="G58" i="5"/>
  <c r="D59" i="5"/>
  <c r="D60" i="5"/>
  <c r="D61" i="5"/>
  <c r="D62" i="5"/>
  <c r="G62" i="5" s="1"/>
  <c r="D58" i="5"/>
  <c r="D52" i="5"/>
  <c r="D53" i="5"/>
  <c r="D54" i="5"/>
  <c r="D55" i="5"/>
  <c r="G55" i="5" s="1"/>
  <c r="D51" i="5"/>
  <c r="D45" i="5"/>
  <c r="D46" i="5"/>
  <c r="D47" i="5"/>
  <c r="D48" i="5"/>
  <c r="G48" i="5" s="1"/>
  <c r="D44" i="5"/>
  <c r="G44" i="5" s="1"/>
  <c r="G51" i="5"/>
  <c r="G54" i="5"/>
  <c r="G53" i="5"/>
  <c r="G52" i="5"/>
  <c r="G47" i="5"/>
  <c r="G46" i="5"/>
  <c r="G45" i="5"/>
  <c r="F61" i="5"/>
  <c r="F60" i="5"/>
  <c r="F59" i="5"/>
  <c r="F58" i="5"/>
  <c r="F54" i="5"/>
  <c r="F53" i="5"/>
  <c r="F52" i="5"/>
  <c r="F51" i="5"/>
  <c r="F47" i="5"/>
  <c r="F46" i="5"/>
  <c r="F45" i="5"/>
  <c r="F44" i="5"/>
  <c r="F40" i="5"/>
  <c r="F39" i="5"/>
  <c r="F38" i="5"/>
  <c r="F37" i="5"/>
  <c r="F33" i="5"/>
  <c r="F32" i="5"/>
  <c r="F31" i="5"/>
  <c r="F30" i="5"/>
  <c r="F26" i="5"/>
  <c r="F25" i="5"/>
  <c r="F24" i="5"/>
  <c r="F23" i="5"/>
  <c r="F19" i="5"/>
  <c r="F18" i="5"/>
  <c r="F17" i="5"/>
  <c r="F16" i="5"/>
  <c r="F12" i="5"/>
  <c r="F11" i="5"/>
  <c r="F10" i="5"/>
  <c r="F9" i="5"/>
  <c r="F5" i="5"/>
  <c r="F4" i="5"/>
  <c r="F3" i="5"/>
  <c r="F2" i="5"/>
  <c r="J41" i="5"/>
  <c r="D41" i="5"/>
  <c r="G41" i="5" s="1"/>
  <c r="J40" i="5"/>
  <c r="D40" i="5"/>
  <c r="G40" i="5" s="1"/>
  <c r="J39" i="5"/>
  <c r="D39" i="5"/>
  <c r="G39" i="5" s="1"/>
  <c r="J38" i="5"/>
  <c r="D38" i="5"/>
  <c r="G38" i="5" s="1"/>
  <c r="J37" i="5"/>
  <c r="D37" i="5"/>
  <c r="G37" i="5" s="1"/>
  <c r="J34" i="5"/>
  <c r="D34" i="5"/>
  <c r="G34" i="5" s="1"/>
  <c r="J33" i="5"/>
  <c r="D33" i="5"/>
  <c r="G33" i="5" s="1"/>
  <c r="J32" i="5"/>
  <c r="D32" i="5"/>
  <c r="G32" i="5" s="1"/>
  <c r="J31" i="5"/>
  <c r="D31" i="5"/>
  <c r="G31" i="5" s="1"/>
  <c r="J30" i="5"/>
  <c r="D30" i="5"/>
  <c r="G30" i="5" s="1"/>
  <c r="J27" i="5"/>
  <c r="D27" i="5"/>
  <c r="G27" i="5" s="1"/>
  <c r="J26" i="5"/>
  <c r="D26" i="5"/>
  <c r="G26" i="5" s="1"/>
  <c r="J25" i="5"/>
  <c r="D25" i="5"/>
  <c r="G25" i="5" s="1"/>
  <c r="J24" i="5"/>
  <c r="D24" i="5"/>
  <c r="G24" i="5" s="1"/>
  <c r="J23" i="5"/>
  <c r="D23" i="5"/>
  <c r="G23" i="5" s="1"/>
  <c r="J20" i="5"/>
  <c r="D20" i="5"/>
  <c r="J19" i="5"/>
  <c r="D19" i="5"/>
  <c r="G19" i="5" s="1"/>
  <c r="J18" i="5"/>
  <c r="D18" i="5"/>
  <c r="G18" i="5" s="1"/>
  <c r="J17" i="5"/>
  <c r="D17" i="5"/>
  <c r="G17" i="5" s="1"/>
  <c r="J16" i="5"/>
  <c r="D16" i="5"/>
  <c r="G16" i="5" s="1"/>
  <c r="J13" i="5"/>
  <c r="D13" i="5"/>
  <c r="J12" i="5"/>
  <c r="D12" i="5"/>
  <c r="J11" i="5"/>
  <c r="D11" i="5"/>
  <c r="J10" i="5"/>
  <c r="D10" i="5"/>
  <c r="J9" i="5"/>
  <c r="D9" i="5"/>
  <c r="J6" i="5"/>
  <c r="J5" i="5"/>
  <c r="J4" i="5"/>
  <c r="J3" i="5"/>
  <c r="J2" i="5"/>
  <c r="O10" i="4"/>
  <c r="O6" i="4"/>
  <c r="O2" i="4"/>
  <c r="L41" i="5" l="1"/>
  <c r="L34" i="5"/>
  <c r="L27" i="5"/>
  <c r="G20" i="5"/>
  <c r="L20" i="5"/>
  <c r="L40" i="5"/>
  <c r="L39" i="5"/>
  <c r="L38" i="5"/>
  <c r="L37" i="5"/>
  <c r="L33" i="5"/>
  <c r="L32" i="5"/>
  <c r="L31" i="5"/>
  <c r="L30" i="5"/>
  <c r="L26" i="5"/>
  <c r="L25" i="5"/>
  <c r="L24" i="5"/>
  <c r="L23" i="5"/>
  <c r="L19" i="5"/>
  <c r="L18" i="5"/>
  <c r="L17" i="5"/>
  <c r="L16" i="5"/>
  <c r="L13" i="5"/>
  <c r="L12" i="5"/>
  <c r="L11" i="5"/>
  <c r="L10" i="5"/>
  <c r="L9" i="5"/>
  <c r="G9" i="5"/>
  <c r="G10" i="5"/>
  <c r="G11" i="5"/>
  <c r="G12" i="5"/>
  <c r="G13" i="5"/>
  <c r="L13" i="4"/>
  <c r="L12" i="4"/>
  <c r="L11" i="4"/>
  <c r="L10" i="4"/>
  <c r="M12" i="4" l="1"/>
  <c r="N12" i="4" s="1"/>
  <c r="M10" i="4"/>
  <c r="N10" i="4" s="1"/>
  <c r="L9" i="4" l="1"/>
  <c r="L8" i="4"/>
  <c r="L7" i="4"/>
  <c r="L6" i="4"/>
  <c r="M8" i="4" l="1"/>
  <c r="N8" i="4" s="1"/>
  <c r="M6" i="4"/>
  <c r="N6" i="4" s="1"/>
  <c r="L5" i="4" l="1"/>
  <c r="L4" i="4"/>
  <c r="L3" i="4"/>
  <c r="L2" i="4"/>
  <c r="D6" i="5"/>
  <c r="D5" i="5"/>
  <c r="D4" i="5"/>
  <c r="D3" i="5"/>
  <c r="D2" i="5"/>
  <c r="L2" i="5" s="1"/>
  <c r="G6" i="5" l="1"/>
  <c r="L6" i="5"/>
  <c r="G3" i="5"/>
  <c r="L3" i="5"/>
  <c r="G5" i="5"/>
  <c r="L5" i="5"/>
  <c r="G4" i="5"/>
  <c r="L4" i="5"/>
  <c r="M2" i="4"/>
  <c r="N2" i="4" s="1"/>
  <c r="M4" i="4"/>
  <c r="N4" i="4" s="1"/>
  <c r="G2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tc={5530B996-EB9F-F842-BA1D-916A6B43B561}</author>
  </authors>
  <commentList>
    <comment ref="J12" authorId="0" shapeId="0" xr:uid="{5530B996-EB9F-F842-BA1D-916A6B43B561}">
      <text>
        <t>[Threaded comment]
Your version of Excel allows you to read this threaded comment; however, any edits to it will get removed if the file is opened in a newer version of Excel. Learn more: https://go.microsoft.com/fwlink/?linkid=870924
Comment:
    Pb with the plating, I just know it’s a number smaller than 10</t>
      </text>
    </comment>
  </commentList>
</comments>
</file>

<file path=xl/sharedStrings.xml><?xml version="1.0" encoding="utf-8"?>
<sst xmlns="http://schemas.openxmlformats.org/spreadsheetml/2006/main" count="174" uniqueCount="39">
  <si>
    <t>mean in 10 µL</t>
  </si>
  <si>
    <t>feces weights (mg)</t>
  </si>
  <si>
    <t>Dilution factor</t>
  </si>
  <si>
    <t>Colony Count</t>
  </si>
  <si>
    <t>Dilution Factor</t>
  </si>
  <si>
    <t>Average CFUs</t>
  </si>
  <si>
    <t>Log CFUs</t>
  </si>
  <si>
    <t>day 7</t>
  </si>
  <si>
    <t>CFUs/50uL</t>
  </si>
  <si>
    <t>day 3</t>
  </si>
  <si>
    <t>day 5</t>
  </si>
  <si>
    <t>day 14</t>
  </si>
  <si>
    <t>day 10</t>
  </si>
  <si>
    <t>OD reached</t>
  </si>
  <si>
    <t>(LB irg5 plates)</t>
  </si>
  <si>
    <t>BL048 + BL048 ANT2''∆ 1:1000 LB</t>
  </si>
  <si>
    <t>(LB irg5 gent10 plates)</t>
  </si>
  <si>
    <t>BL048 + BL048 ANT2''∆ 1:10,000 LB</t>
  </si>
  <si>
    <t>BL048 + BL048 ANT2''∆ 1:100,000 LB</t>
  </si>
  <si>
    <t>BL048 1:1000 LB</t>
  </si>
  <si>
    <t>BL048 1:10,000 LB</t>
  </si>
  <si>
    <t>BL048 1:100,000 LB</t>
  </si>
  <si>
    <t>Ratio</t>
  </si>
  <si>
    <t>Ratio (1/x)</t>
  </si>
  <si>
    <t>BL048 ANT2''∆ = 0.305</t>
  </si>
  <si>
    <t>BL048  = 0.298</t>
  </si>
  <si>
    <t xml:space="preserve">BL048:BL048 ANT2''∆ 1:1000 mouse 1 </t>
  </si>
  <si>
    <t>total number of CFU (not diluted)</t>
  </si>
  <si>
    <t>Total log10 CFU/g of feces</t>
  </si>
  <si>
    <t>BL048 only number of CFU (not diluted)</t>
  </si>
  <si>
    <t>BL048:BL048 ANT2''∆ 1:1000 mouse 2</t>
  </si>
  <si>
    <t>BL048:BL048 ANT2''∆ 1:1000 mouse 3</t>
  </si>
  <si>
    <t xml:space="preserve">BL048:BL048 ANT2''∆ 1:10,000 mouse 1 </t>
  </si>
  <si>
    <t>BL048:BL048 ANT2''∆ 1:10,000 mouse 2</t>
  </si>
  <si>
    <t>BL048:BL048 ANT2''∆ 1:10,000 mouse 3</t>
  </si>
  <si>
    <t xml:space="preserve">BL048:BL048 ANT2''∆ 1:100,000 mouse 1 </t>
  </si>
  <si>
    <t>BL048:BL048 ANT2''∆ 1:100,000 mouse 2</t>
  </si>
  <si>
    <t>BL048:BL048 ANT2''∆ 1:100,000 mouse 3</t>
  </si>
  <si>
    <t>Limit of detection GentR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</si>
</sst>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0"/>
      <name val="Verdana"/>
      <family val="2"/>
    </font>
    <font>
      <sz val="12"/>
      <name val="Calibri"/>
      <family val="2"/>
      <scheme val="minor"/>
    </font>
    <font>
      <b/>
      <sz val="10"/>
      <name val="Verdana"/>
      <family val="2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1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 applyFont="1"/>
    <xf numFmtId="164" fontId="0" fillId="0" borderId="0" xfId="0" applyNumberFormat="1"/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/>
    <xf numFmtId="0" fontId="0" fillId="0" borderId="0" xfId="0" applyFont="1" applyAlignment="1">
      <alignment horizontal="right"/>
    </xf>
    <xf numFmtId="0" fontId="0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/>
    </xf>
    <xf numFmtId="0" fontId="5" fillId="0" borderId="0" xfId="0" applyFont="1" applyAlignment="1"/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Fill="1"/>
    <xf numFmtId="0" fontId="0" fillId="0" borderId="1" xfId="0" applyBorder="1"/>
    <xf numFmtId="11" fontId="0" fillId="0" borderId="1" xfId="0" applyNumberFormat="1" applyBorder="1" applyAlignment="1">
      <alignment horizontal="center" vertical="center"/>
    </xf>
    <xf numFmtId="0" fontId="0" fillId="0" borderId="3" xfId="0" applyBorder="1"/>
    <xf numFmtId="11" fontId="0" fillId="0" borderId="3" xfId="0" applyNumberFormat="1" applyBorder="1" applyAlignment="1">
      <alignment horizontal="center" vertical="center"/>
    </xf>
    <xf numFmtId="11" fontId="0" fillId="0" borderId="1" xfId="0" applyNumberFormat="1" applyBorder="1" applyAlignment="1">
      <alignment horizontal="center" vertical="center"/>
    </xf>
    <xf numFmtId="11" fontId="0" fillId="0" borderId="3" xfId="0" applyNumberFormat="1" applyBorder="1" applyAlignment="1">
      <alignment horizontal="center" vertical="center"/>
    </xf>
    <xf numFmtId="11" fontId="0" fillId="0" borderId="1" xfId="0" applyNumberFormat="1" applyBorder="1" applyAlignment="1">
      <alignment horizontal="center" vertical="center"/>
    </xf>
    <xf numFmtId="11" fontId="0" fillId="0" borderId="3" xfId="0" applyNumberFormat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 applyBorder="1" applyAlignment="1">
      <alignment vertical="center" wrapText="1"/>
    </xf>
    <xf numFmtId="11" fontId="0" fillId="0" borderId="0" xfId="0" applyNumberFormat="1" applyFill="1" applyBorder="1" applyAlignment="1">
      <alignment horizontal="center" vertical="center"/>
    </xf>
    <xf numFmtId="11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/>
    </xf>
    <xf numFmtId="4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7" fillId="0" borderId="1" xfId="0" applyFont="1" applyBorder="1"/>
    <xf numFmtId="0" fontId="7" fillId="0" borderId="3" xfId="0" applyFont="1" applyBorder="1"/>
    <xf numFmtId="0" fontId="0" fillId="0" borderId="0" xfId="0" applyFill="1" applyAlignment="1">
      <alignment vertical="center"/>
    </xf>
    <xf numFmtId="164" fontId="0" fillId="3" borderId="0" xfId="0" applyNumberFormat="1" applyFont="1" applyFill="1"/>
    <xf numFmtId="164" fontId="1" fillId="3" borderId="0" xfId="0" applyNumberFormat="1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0" fillId="3" borderId="0" xfId="0" applyFill="1"/>
    <xf numFmtId="0" fontId="5" fillId="0" borderId="0" xfId="0" applyFont="1" applyAlignment="1">
      <alignment horizontal="center" vertical="center" wrapText="1"/>
    </xf>
    <xf numFmtId="164" fontId="6" fillId="4" borderId="0" xfId="0" applyNumberFormat="1" applyFont="1" applyFill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0" fontId="5" fillId="4" borderId="0" xfId="0" applyFont="1" applyFill="1"/>
    <xf numFmtId="0" fontId="5" fillId="0" borderId="0" xfId="0" applyFont="1" applyAlignment="1">
      <alignment vertical="center" wrapText="1"/>
    </xf>
    <xf numFmtId="164" fontId="5" fillId="0" borderId="0" xfId="0" applyNumberFormat="1" applyFont="1"/>
    <xf numFmtId="1" fontId="0" fillId="0" borderId="0" xfId="0" applyNumberFormat="1" applyAlignment="1">
      <alignment horizontal="center" vertical="center" wrapText="1"/>
    </xf>
    <xf numFmtId="1" fontId="5" fillId="0" borderId="0" xfId="0" applyNumberFormat="1" applyFont="1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1" fontId="0" fillId="0" borderId="0" xfId="0" applyNumberFormat="1" applyFont="1" applyAlignment="1">
      <alignment horizontal="center" vertical="center"/>
    </xf>
    <xf numFmtId="1" fontId="5" fillId="0" borderId="0" xfId="0" applyNumberFormat="1" applyFont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1" fontId="0" fillId="0" borderId="1" xfId="0" applyNumberFormat="1" applyBorder="1" applyAlignment="1">
      <alignment horizontal="center" vertical="center"/>
    </xf>
    <xf numFmtId="11" fontId="0" fillId="0" borderId="3" xfId="0" applyNumberFormat="1" applyBorder="1" applyAlignment="1">
      <alignment horizontal="center" vertical="center"/>
    </xf>
    <xf numFmtId="165" fontId="0" fillId="0" borderId="2" xfId="0" applyNumberFormat="1" applyFill="1" applyBorder="1" applyAlignment="1">
      <alignment horizontal="center" vertical="center"/>
    </xf>
    <xf numFmtId="165" fontId="0" fillId="0" borderId="4" xfId="0" applyNumberFormat="1" applyFill="1" applyBorder="1" applyAlignment="1">
      <alignment horizontal="center" vertical="center"/>
    </xf>
    <xf numFmtId="165" fontId="0" fillId="2" borderId="2" xfId="0" applyNumberFormat="1" applyFill="1" applyBorder="1" applyAlignment="1">
      <alignment horizontal="center" vertical="center"/>
    </xf>
    <xf numFmtId="165" fontId="0" fillId="2" borderId="4" xfId="0" applyNumberForma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5" xfId="0" applyBorder="1" applyAlignment="1">
      <alignment horizontal="center" wrapText="1"/>
    </xf>
    <xf numFmtId="3" fontId="0" fillId="0" borderId="8" xfId="0" applyNumberFormat="1" applyBorder="1" applyAlignment="1">
      <alignment horizontal="center" vertical="center"/>
    </xf>
    <xf numFmtId="3" fontId="0" fillId="0" borderId="8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1" fontId="5" fillId="0" borderId="0" xfId="0" applyNumberFormat="1" applyFont="1" applyAlignment="1">
      <alignment horizontal="center" vertical="center" wrapText="1"/>
    </xf>
    <xf numFmtId="0" fontId="0" fillId="5" borderId="0" xfId="0" applyFont="1" applyFill="1" applyAlignment="1">
      <alignment horizontal="center"/>
    </xf>
    <xf numFmtId="0" fontId="0" fillId="5" borderId="0" xfId="0" applyFont="1" applyFill="1"/>
    <xf numFmtId="164" fontId="0" fillId="5" borderId="0" xfId="0" applyNumberFormat="1" applyFont="1" applyFill="1"/>
    <xf numFmtId="1" fontId="0" fillId="5" borderId="0" xfId="0" applyNumberFormat="1" applyFill="1" applyAlignment="1">
      <alignment horizontal="center" vertical="center"/>
    </xf>
    <xf numFmtId="0" fontId="0" fillId="5" borderId="0" xfId="0" applyFill="1"/>
    <xf numFmtId="0" fontId="0" fillId="5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AEA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Marine Lebrun" id="{9A029DCE-C2DE-084C-86E4-D6F1609367A3}" userId="S::msl4463@ads.northwestern.edu::8a4e9d5c-c8a8-4ef7-ba19-933a32f6e378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J12" dT="2021-09-23T19:12:34.48" personId="{9A029DCE-C2DE-084C-86E4-D6F1609367A3}" id="{5530B996-EB9F-F842-BA1D-916A6B43B561}">
    <text>Pb with the plating, I just know it’s a number smaller than 10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7DC7F-669D-5C4E-BF84-4ABE314598C7}">
  <dimension ref="A1:P18"/>
  <sheetViews>
    <sheetView workbookViewId="0">
      <selection activeCell="I2" sqref="I2:I3"/>
    </sheetView>
  </sheetViews>
  <sheetFormatPr baseColWidth="10" defaultRowHeight="16" x14ac:dyDescent="0.2"/>
  <cols>
    <col min="2" max="2" width="15.6640625" customWidth="1"/>
    <col min="3" max="3" width="17.33203125" customWidth="1"/>
    <col min="7" max="7" width="10.83203125" customWidth="1"/>
    <col min="8" max="8" width="13.1640625" customWidth="1"/>
    <col min="9" max="9" width="18.5" customWidth="1"/>
    <col min="15" max="15" width="12.5" customWidth="1"/>
    <col min="16" max="16" width="14.83203125" customWidth="1"/>
  </cols>
  <sheetData>
    <row r="1" spans="1:16" x14ac:dyDescent="0.2">
      <c r="A1" s="45"/>
      <c r="B1" s="45"/>
      <c r="C1" s="45"/>
      <c r="D1" s="45"/>
      <c r="E1" s="45"/>
      <c r="F1" s="38"/>
      <c r="I1" s="1"/>
      <c r="J1" s="7" t="s">
        <v>3</v>
      </c>
      <c r="K1" s="7" t="s">
        <v>4</v>
      </c>
      <c r="L1" s="7" t="s">
        <v>8</v>
      </c>
      <c r="M1" s="7" t="s">
        <v>5</v>
      </c>
      <c r="N1" s="7" t="s">
        <v>6</v>
      </c>
      <c r="O1" s="7" t="s">
        <v>23</v>
      </c>
      <c r="P1" s="7" t="s">
        <v>13</v>
      </c>
    </row>
    <row r="2" spans="1:16" ht="15" customHeight="1" x14ac:dyDescent="0.2">
      <c r="A2" s="46"/>
      <c r="B2" s="47"/>
      <c r="C2" s="47"/>
      <c r="D2" s="43"/>
      <c r="E2" s="48"/>
      <c r="F2" s="38"/>
      <c r="H2" s="80" t="s">
        <v>14</v>
      </c>
      <c r="I2" s="70" t="s">
        <v>15</v>
      </c>
      <c r="J2" s="30">
        <v>19</v>
      </c>
      <c r="K2" s="31">
        <v>100000</v>
      </c>
      <c r="L2" s="31">
        <f t="shared" ref="L2:L9" si="0">J2*5*K2</f>
        <v>9500000</v>
      </c>
      <c r="M2" s="72">
        <f>AVERAGE(L2:L3)</f>
        <v>7750000</v>
      </c>
      <c r="N2" s="76">
        <f>LOG10(M2)</f>
        <v>6.8893017025063106</v>
      </c>
      <c r="O2" s="81">
        <f>M2/M4</f>
        <v>1722.2222222222222</v>
      </c>
      <c r="P2" s="78" t="s">
        <v>24</v>
      </c>
    </row>
    <row r="3" spans="1:16" x14ac:dyDescent="0.2">
      <c r="A3" s="49"/>
      <c r="B3" s="47"/>
      <c r="C3" s="47"/>
      <c r="D3" s="50"/>
      <c r="E3" s="51"/>
      <c r="F3" s="38"/>
      <c r="H3" s="80"/>
      <c r="I3" s="71"/>
      <c r="J3" s="32">
        <v>12</v>
      </c>
      <c r="K3" s="33">
        <v>100000</v>
      </c>
      <c r="L3" s="33">
        <f t="shared" si="0"/>
        <v>6000000</v>
      </c>
      <c r="M3" s="73"/>
      <c r="N3" s="77"/>
      <c r="O3" s="81"/>
      <c r="P3" s="78"/>
    </row>
    <row r="4" spans="1:16" x14ac:dyDescent="0.2">
      <c r="A4" s="46"/>
      <c r="B4" s="47"/>
      <c r="C4" s="47"/>
      <c r="D4" s="43"/>
      <c r="E4" s="48"/>
      <c r="F4" s="38"/>
      <c r="H4" s="80" t="s">
        <v>16</v>
      </c>
      <c r="I4" s="70" t="s">
        <v>19</v>
      </c>
      <c r="J4" s="30">
        <v>10</v>
      </c>
      <c r="K4" s="31">
        <v>100</v>
      </c>
      <c r="L4" s="31">
        <f t="shared" si="0"/>
        <v>5000</v>
      </c>
      <c r="M4" s="72">
        <f>AVERAGE(L4:L5)</f>
        <v>4500</v>
      </c>
      <c r="N4" s="74">
        <f>LOG10(M4)</f>
        <v>3.6532125137753435</v>
      </c>
      <c r="O4" s="81"/>
      <c r="P4" s="79" t="s">
        <v>25</v>
      </c>
    </row>
    <row r="5" spans="1:16" x14ac:dyDescent="0.2">
      <c r="A5" s="49"/>
      <c r="B5" s="47"/>
      <c r="C5" s="47"/>
      <c r="D5" s="50"/>
      <c r="E5" s="51"/>
      <c r="F5" s="38"/>
      <c r="H5" s="80"/>
      <c r="I5" s="71"/>
      <c r="J5" s="32">
        <v>8</v>
      </c>
      <c r="K5" s="33">
        <v>100</v>
      </c>
      <c r="L5" s="33">
        <f t="shared" si="0"/>
        <v>4000</v>
      </c>
      <c r="M5" s="73"/>
      <c r="N5" s="75"/>
      <c r="O5" s="81"/>
      <c r="P5" s="79"/>
    </row>
    <row r="6" spans="1:16" x14ac:dyDescent="0.2">
      <c r="A6" s="38"/>
      <c r="B6" s="38"/>
      <c r="C6" s="38"/>
      <c r="D6" s="38"/>
      <c r="E6" s="38"/>
      <c r="F6" s="38"/>
      <c r="H6" s="80" t="s">
        <v>14</v>
      </c>
      <c r="I6" s="70" t="s">
        <v>17</v>
      </c>
      <c r="J6" s="30">
        <v>67</v>
      </c>
      <c r="K6" s="31">
        <v>10000</v>
      </c>
      <c r="L6" s="31">
        <f t="shared" si="0"/>
        <v>3350000</v>
      </c>
      <c r="M6" s="72">
        <f>AVERAGE(L6:L7)</f>
        <v>3400000</v>
      </c>
      <c r="N6" s="76">
        <f>LOG10(M6)</f>
        <v>6.5314789170422554</v>
      </c>
      <c r="O6" s="81">
        <f>M6/M8</f>
        <v>10461.538461538461</v>
      </c>
      <c r="P6" s="54"/>
    </row>
    <row r="7" spans="1:16" x14ac:dyDescent="0.2">
      <c r="A7" s="38"/>
      <c r="B7" s="38"/>
      <c r="C7" s="38"/>
      <c r="D7" s="38"/>
      <c r="E7" s="38"/>
      <c r="F7" s="38"/>
      <c r="H7" s="80"/>
      <c r="I7" s="71"/>
      <c r="J7" s="32">
        <v>69</v>
      </c>
      <c r="K7" s="33">
        <v>10000</v>
      </c>
      <c r="L7" s="33">
        <f t="shared" si="0"/>
        <v>3450000</v>
      </c>
      <c r="M7" s="73"/>
      <c r="N7" s="77"/>
      <c r="O7" s="81"/>
      <c r="P7" s="54"/>
    </row>
    <row r="8" spans="1:16" x14ac:dyDescent="0.2">
      <c r="A8" s="38"/>
      <c r="B8" s="38"/>
      <c r="C8" s="38"/>
      <c r="D8" s="38"/>
      <c r="E8" s="38"/>
      <c r="F8" s="38"/>
      <c r="H8" s="80" t="s">
        <v>16</v>
      </c>
      <c r="I8" s="70" t="s">
        <v>20</v>
      </c>
      <c r="J8" s="30">
        <v>5</v>
      </c>
      <c r="K8" s="34">
        <v>10</v>
      </c>
      <c r="L8" s="34">
        <f t="shared" si="0"/>
        <v>250</v>
      </c>
      <c r="M8" s="72">
        <f>AVERAGE(L8:L9)</f>
        <v>325</v>
      </c>
      <c r="N8" s="74">
        <f>LOG10(M8)</f>
        <v>2.5118833609788744</v>
      </c>
      <c r="O8" s="81"/>
      <c r="P8" s="54"/>
    </row>
    <row r="9" spans="1:16" x14ac:dyDescent="0.2">
      <c r="H9" s="80"/>
      <c r="I9" s="71"/>
      <c r="J9" s="32">
        <v>8</v>
      </c>
      <c r="K9" s="35">
        <v>10</v>
      </c>
      <c r="L9" s="35">
        <f t="shared" si="0"/>
        <v>400</v>
      </c>
      <c r="M9" s="73"/>
      <c r="N9" s="75"/>
      <c r="O9" s="81"/>
      <c r="P9" s="54"/>
    </row>
    <row r="10" spans="1:16" x14ac:dyDescent="0.2">
      <c r="H10" s="80" t="s">
        <v>14</v>
      </c>
      <c r="I10" s="70" t="s">
        <v>18</v>
      </c>
      <c r="J10" s="30">
        <v>5</v>
      </c>
      <c r="K10" s="36">
        <v>100000</v>
      </c>
      <c r="L10" s="36">
        <f t="shared" ref="L10:L13" si="1">J10*5*K10</f>
        <v>2500000</v>
      </c>
      <c r="M10" s="72">
        <f>AVERAGE(L10:L11)</f>
        <v>7000000</v>
      </c>
      <c r="N10" s="76">
        <f>LOG10(M10)</f>
        <v>6.8450980400142569</v>
      </c>
      <c r="O10" s="82">
        <f>M10/M12</f>
        <v>155555.55555555556</v>
      </c>
      <c r="P10" s="43"/>
    </row>
    <row r="11" spans="1:16" x14ac:dyDescent="0.2">
      <c r="H11" s="80"/>
      <c r="I11" s="71"/>
      <c r="J11" s="32">
        <v>23</v>
      </c>
      <c r="K11" s="37">
        <v>100000</v>
      </c>
      <c r="L11" s="37">
        <f t="shared" si="1"/>
        <v>11500000</v>
      </c>
      <c r="M11" s="73"/>
      <c r="N11" s="77"/>
      <c r="O11" s="82"/>
      <c r="P11" s="43"/>
    </row>
    <row r="12" spans="1:16" x14ac:dyDescent="0.2">
      <c r="H12" s="80" t="s">
        <v>16</v>
      </c>
      <c r="I12" s="70" t="s">
        <v>21</v>
      </c>
      <c r="J12" s="52">
        <v>9</v>
      </c>
      <c r="K12" s="36">
        <v>1</v>
      </c>
      <c r="L12" s="36">
        <f t="shared" si="1"/>
        <v>45</v>
      </c>
      <c r="M12" s="72">
        <f>AVERAGE(L12:L13)</f>
        <v>45</v>
      </c>
      <c r="N12" s="74">
        <f>LOG10(M12)</f>
        <v>1.6532125137753437</v>
      </c>
      <c r="O12" s="82"/>
      <c r="P12" s="43"/>
    </row>
    <row r="13" spans="1:16" x14ac:dyDescent="0.2">
      <c r="H13" s="80"/>
      <c r="I13" s="71"/>
      <c r="J13" s="53">
        <v>9</v>
      </c>
      <c r="K13" s="37">
        <v>1</v>
      </c>
      <c r="L13" s="37">
        <f t="shared" si="1"/>
        <v>45</v>
      </c>
      <c r="M13" s="73"/>
      <c r="N13" s="75"/>
      <c r="O13" s="82"/>
      <c r="P13" s="43"/>
    </row>
    <row r="14" spans="1:16" x14ac:dyDescent="0.2">
      <c r="H14" s="29"/>
      <c r="I14" s="39"/>
      <c r="J14" s="38"/>
      <c r="K14" s="40"/>
      <c r="L14" s="40"/>
      <c r="M14" s="41"/>
      <c r="N14" s="42"/>
      <c r="O14" s="38"/>
      <c r="P14" s="38"/>
    </row>
    <row r="15" spans="1:16" x14ac:dyDescent="0.2">
      <c r="H15" s="29"/>
      <c r="I15" s="39"/>
      <c r="J15" s="38"/>
      <c r="K15" s="40"/>
      <c r="L15" s="40"/>
      <c r="M15" s="41"/>
      <c r="N15" s="42"/>
      <c r="O15" s="38"/>
      <c r="P15" s="38"/>
    </row>
    <row r="16" spans="1:16" x14ac:dyDescent="0.2">
      <c r="H16" s="29"/>
      <c r="I16" s="29"/>
      <c r="J16" s="29"/>
      <c r="K16" s="29"/>
      <c r="L16" s="29"/>
      <c r="M16" s="29"/>
      <c r="N16" s="29"/>
      <c r="O16" s="29"/>
      <c r="P16" s="29"/>
    </row>
    <row r="17" spans="8:16" x14ac:dyDescent="0.2">
      <c r="H17" s="29"/>
      <c r="I17" s="29"/>
      <c r="J17" s="29"/>
      <c r="K17" s="29"/>
      <c r="L17" s="29"/>
      <c r="M17" s="29"/>
      <c r="N17" s="29"/>
      <c r="O17" s="29"/>
      <c r="P17" s="29"/>
    </row>
    <row r="18" spans="8:16" x14ac:dyDescent="0.2">
      <c r="H18" s="29"/>
      <c r="I18" s="29"/>
      <c r="J18" s="29"/>
      <c r="K18" s="29"/>
      <c r="L18" s="29"/>
      <c r="M18" s="29"/>
      <c r="N18" s="29"/>
      <c r="O18" s="29"/>
      <c r="P18" s="29"/>
    </row>
  </sheetData>
  <mergeCells count="29">
    <mergeCell ref="H12:H13"/>
    <mergeCell ref="O2:O5"/>
    <mergeCell ref="O6:O9"/>
    <mergeCell ref="O10:O13"/>
    <mergeCell ref="H2:H3"/>
    <mergeCell ref="H6:H7"/>
    <mergeCell ref="H10:H11"/>
    <mergeCell ref="H4:H5"/>
    <mergeCell ref="H8:H9"/>
    <mergeCell ref="I4:I5"/>
    <mergeCell ref="M4:M5"/>
    <mergeCell ref="N4:N5"/>
    <mergeCell ref="I8:I9"/>
    <mergeCell ref="M8:M9"/>
    <mergeCell ref="N8:N9"/>
    <mergeCell ref="I6:I7"/>
    <mergeCell ref="P2:P3"/>
    <mergeCell ref="P4:P5"/>
    <mergeCell ref="I2:I3"/>
    <mergeCell ref="M2:M3"/>
    <mergeCell ref="N2:N3"/>
    <mergeCell ref="I12:I13"/>
    <mergeCell ref="M12:M13"/>
    <mergeCell ref="N12:N13"/>
    <mergeCell ref="M6:M7"/>
    <mergeCell ref="N6:N7"/>
    <mergeCell ref="I10:I11"/>
    <mergeCell ref="M10:M11"/>
    <mergeCell ref="N10:N11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86D40-825C-8140-88B8-F7EAC264E022}">
  <dimension ref="A1:O321"/>
  <sheetViews>
    <sheetView tabSelected="1" topLeftCell="E30" zoomScale="116" zoomScaleNormal="100" workbookViewId="0">
      <selection activeCell="P48" sqref="P48"/>
    </sheetView>
  </sheetViews>
  <sheetFormatPr baseColWidth="10" defaultRowHeight="16" x14ac:dyDescent="0.2"/>
  <cols>
    <col min="1" max="1" width="16.83203125" customWidth="1"/>
    <col min="15" max="15" width="12.6640625" bestFit="1" customWidth="1"/>
  </cols>
  <sheetData>
    <row r="1" spans="1:15" ht="51" x14ac:dyDescent="0.2">
      <c r="A1" s="2" t="s">
        <v>26</v>
      </c>
      <c r="B1" s="83" t="s">
        <v>27</v>
      </c>
      <c r="C1" s="83"/>
      <c r="D1" s="17" t="s">
        <v>0</v>
      </c>
      <c r="E1" s="17" t="s">
        <v>2</v>
      </c>
      <c r="F1" s="17" t="s">
        <v>1</v>
      </c>
      <c r="G1" s="56" t="s">
        <v>28</v>
      </c>
      <c r="H1" s="83" t="s">
        <v>29</v>
      </c>
      <c r="I1" s="83"/>
      <c r="J1" s="44" t="s">
        <v>0</v>
      </c>
      <c r="K1" s="44" t="s">
        <v>2</v>
      </c>
      <c r="L1" s="57" t="s">
        <v>22</v>
      </c>
      <c r="O1" t="s">
        <v>38</v>
      </c>
    </row>
    <row r="2" spans="1:15" x14ac:dyDescent="0.2">
      <c r="A2" s="8" t="s">
        <v>9</v>
      </c>
      <c r="B2">
        <v>8</v>
      </c>
      <c r="C2">
        <v>8</v>
      </c>
      <c r="D2">
        <f>AVERAGE(B2:C2)</f>
        <v>8</v>
      </c>
      <c r="E2" s="4">
        <v>10000</v>
      </c>
      <c r="F2" s="4">
        <f>1838.4-1804.5</f>
        <v>33.900000000000091</v>
      </c>
      <c r="G2" s="55">
        <f>LOG10(D2*100*E2/F2*1000)</f>
        <v>8.3728902887888594</v>
      </c>
      <c r="H2" s="67">
        <v>0</v>
      </c>
      <c r="I2" s="67">
        <v>0</v>
      </c>
      <c r="J2" s="67">
        <f>AVERAGE(H2:I2)</f>
        <v>0</v>
      </c>
      <c r="K2" s="67">
        <v>1</v>
      </c>
      <c r="L2" s="58" t="e">
        <f>(D2*E2)/(J2*K2)</f>
        <v>#DIV/0!</v>
      </c>
      <c r="N2" s="8" t="s">
        <v>9</v>
      </c>
      <c r="O2" s="14">
        <f>LOG10((10^MEDIAN(G2,G9,G16))/1700)</f>
        <v>4.5792193804514341</v>
      </c>
    </row>
    <row r="3" spans="1:15" x14ac:dyDescent="0.2">
      <c r="A3" s="8" t="s">
        <v>10</v>
      </c>
      <c r="B3" s="9">
        <v>45</v>
      </c>
      <c r="C3" s="9">
        <v>38</v>
      </c>
      <c r="D3" s="9">
        <f t="shared" ref="D3:D6" si="0">AVERAGE(B3:C3)</f>
        <v>41.5</v>
      </c>
      <c r="E3" s="8">
        <v>1000</v>
      </c>
      <c r="F3" s="8">
        <f>1841.6-1818.5</f>
        <v>23.099999999999909</v>
      </c>
      <c r="G3" s="55">
        <f>LOG10(D3*100*E3/F3*1000)</f>
        <v>8.2544361168199494</v>
      </c>
      <c r="H3" s="68">
        <v>0</v>
      </c>
      <c r="I3" s="68">
        <v>0</v>
      </c>
      <c r="J3" s="68">
        <f t="shared" ref="J3:J6" si="1">AVERAGE(H3:I3)</f>
        <v>0</v>
      </c>
      <c r="K3" s="68">
        <v>1</v>
      </c>
      <c r="L3" s="58" t="e">
        <f t="shared" ref="L3:L6" si="2">(D3*E3)/(J3*K3)</f>
        <v>#DIV/0!</v>
      </c>
      <c r="N3" s="8" t="s">
        <v>10</v>
      </c>
      <c r="O3" s="14">
        <f>LOG10((10^MEDIAN(G3,G10,G17))/1700)</f>
        <v>4.7138509284236267</v>
      </c>
    </row>
    <row r="4" spans="1:15" x14ac:dyDescent="0.2">
      <c r="A4" s="8" t="s">
        <v>7</v>
      </c>
      <c r="B4" s="9">
        <v>4</v>
      </c>
      <c r="C4" s="9">
        <v>5</v>
      </c>
      <c r="D4" s="9">
        <f t="shared" si="0"/>
        <v>4.5</v>
      </c>
      <c r="E4" s="8">
        <v>1000</v>
      </c>
      <c r="F4" s="8">
        <f>1862-1843.2</f>
        <v>18.799999999999955</v>
      </c>
      <c r="G4" s="55">
        <f t="shared" ref="G4:G6" si="3">LOG10(D4*100*E4/F4*1000)</f>
        <v>7.3790546645116653</v>
      </c>
      <c r="H4" s="68">
        <v>0</v>
      </c>
      <c r="I4" s="68">
        <v>0</v>
      </c>
      <c r="J4" s="68">
        <f t="shared" si="1"/>
        <v>0</v>
      </c>
      <c r="K4" s="68">
        <v>1</v>
      </c>
      <c r="L4" s="58" t="e">
        <f t="shared" si="2"/>
        <v>#DIV/0!</v>
      </c>
      <c r="N4" s="8" t="s">
        <v>7</v>
      </c>
      <c r="O4" s="14">
        <f>LOG10((10^MEDIAN(G4,G11,G18))/1700)</f>
        <v>4.0460207791300649</v>
      </c>
    </row>
    <row r="5" spans="1:15" x14ac:dyDescent="0.2">
      <c r="A5" s="8" t="s">
        <v>12</v>
      </c>
      <c r="B5" s="9">
        <v>35</v>
      </c>
      <c r="C5" s="9">
        <v>46</v>
      </c>
      <c r="D5" s="9">
        <f t="shared" si="0"/>
        <v>40.5</v>
      </c>
      <c r="E5" s="8">
        <v>10</v>
      </c>
      <c r="F5" s="8">
        <f>1934.3-1853.5</f>
        <v>80.799999999999955</v>
      </c>
      <c r="G5" s="55">
        <f t="shared" si="3"/>
        <v>5.7000436624400823</v>
      </c>
      <c r="H5" s="68">
        <v>0</v>
      </c>
      <c r="I5" s="68">
        <v>0</v>
      </c>
      <c r="J5" s="68">
        <f t="shared" si="1"/>
        <v>0</v>
      </c>
      <c r="K5" s="68">
        <v>1</v>
      </c>
      <c r="L5" s="58" t="e">
        <f t="shared" si="2"/>
        <v>#DIV/0!</v>
      </c>
      <c r="N5" s="8" t="s">
        <v>12</v>
      </c>
      <c r="O5" s="14">
        <f>LOG10((10^MEDIAN(G5,G12,G19))/1700)</f>
        <v>2.6439447100880913</v>
      </c>
    </row>
    <row r="6" spans="1:15" ht="20" customHeight="1" x14ac:dyDescent="0.2">
      <c r="A6" s="18" t="s">
        <v>11</v>
      </c>
      <c r="B6" s="10">
        <v>37</v>
      </c>
      <c r="C6" s="10">
        <v>40</v>
      </c>
      <c r="D6" s="9">
        <f t="shared" si="0"/>
        <v>38.5</v>
      </c>
      <c r="E6" s="18">
        <v>10</v>
      </c>
      <c r="F6" s="18">
        <f>1952.7-1907.8</f>
        <v>44.900000000000091</v>
      </c>
      <c r="G6" s="55">
        <f t="shared" si="3"/>
        <v>5.9332143885051769</v>
      </c>
      <c r="H6" s="67">
        <v>0</v>
      </c>
      <c r="I6" s="68">
        <v>0</v>
      </c>
      <c r="J6" s="68">
        <f t="shared" si="1"/>
        <v>0</v>
      </c>
      <c r="K6" s="68">
        <v>1</v>
      </c>
      <c r="L6" s="58" t="e">
        <f t="shared" si="2"/>
        <v>#DIV/0!</v>
      </c>
      <c r="N6" s="18" t="s">
        <v>11</v>
      </c>
      <c r="O6" s="14">
        <f>LOG10((10^MEDIAN(G6,G13,G20))/1700)</f>
        <v>2.7027654671269032</v>
      </c>
    </row>
    <row r="7" spans="1:15" x14ac:dyDescent="0.2">
      <c r="A7" s="8"/>
      <c r="B7" s="9"/>
      <c r="C7" s="9"/>
      <c r="D7" s="9"/>
      <c r="E7" s="8"/>
      <c r="F7" s="8"/>
      <c r="G7" s="13"/>
      <c r="H7" s="67"/>
      <c r="I7" s="67"/>
      <c r="J7" s="67"/>
      <c r="K7" s="67"/>
    </row>
    <row r="8" spans="1:15" ht="51" x14ac:dyDescent="0.2">
      <c r="A8" s="2" t="s">
        <v>30</v>
      </c>
      <c r="B8" s="83" t="s">
        <v>27</v>
      </c>
      <c r="C8" s="83"/>
      <c r="D8" s="44" t="s">
        <v>0</v>
      </c>
      <c r="E8" s="44" t="s">
        <v>2</v>
      </c>
      <c r="F8" s="44" t="s">
        <v>1</v>
      </c>
      <c r="G8" s="56" t="s">
        <v>28</v>
      </c>
      <c r="H8" s="85" t="s">
        <v>29</v>
      </c>
      <c r="I8" s="85"/>
      <c r="J8" s="65" t="s">
        <v>0</v>
      </c>
      <c r="K8" s="65" t="s">
        <v>2</v>
      </c>
      <c r="L8" s="57" t="s">
        <v>22</v>
      </c>
    </row>
    <row r="9" spans="1:15" x14ac:dyDescent="0.2">
      <c r="A9" s="8" t="s">
        <v>9</v>
      </c>
      <c r="B9">
        <v>5</v>
      </c>
      <c r="C9">
        <v>6</v>
      </c>
      <c r="D9">
        <f>AVERAGE(B9:C9)</f>
        <v>5.5</v>
      </c>
      <c r="E9" s="4">
        <v>1000</v>
      </c>
      <c r="F9" s="4">
        <f>1834.4-1802</f>
        <v>32.400000000000091</v>
      </c>
      <c r="G9" s="55">
        <f>LOG10(D9*100*E9/F9*1000)</f>
        <v>7.2298176792876303</v>
      </c>
      <c r="H9" s="67">
        <v>0</v>
      </c>
      <c r="I9" s="67">
        <v>0</v>
      </c>
      <c r="J9" s="67">
        <f>AVERAGE(H9:I9)</f>
        <v>0</v>
      </c>
      <c r="K9" s="67">
        <v>1</v>
      </c>
      <c r="L9" s="58" t="e">
        <f>(D9*E9)/(J9*K9)</f>
        <v>#DIV/0!</v>
      </c>
    </row>
    <row r="10" spans="1:15" x14ac:dyDescent="0.2">
      <c r="A10" s="8" t="s">
        <v>10</v>
      </c>
      <c r="B10" s="9">
        <v>32</v>
      </c>
      <c r="C10" s="9">
        <v>35</v>
      </c>
      <c r="D10" s="9">
        <f t="shared" ref="D10:D13" si="4">AVERAGE(B10:C10)</f>
        <v>33.5</v>
      </c>
      <c r="E10" s="8">
        <v>100</v>
      </c>
      <c r="F10" s="8">
        <f>1829.3-1806.7</f>
        <v>22.599999999999909</v>
      </c>
      <c r="G10" s="55">
        <f>LOG10(D10*100*E10/F10*1000)</f>
        <v>7.1709363678894462</v>
      </c>
      <c r="H10" s="68">
        <v>0</v>
      </c>
      <c r="I10" s="68">
        <v>0</v>
      </c>
      <c r="J10" s="68">
        <f t="shared" ref="J10:J13" si="5">AVERAGE(H10:I10)</f>
        <v>0</v>
      </c>
      <c r="K10" s="68">
        <v>1</v>
      </c>
      <c r="L10" s="58" t="e">
        <f t="shared" ref="L10:L13" si="6">(D10*E10)/(J10*K10)</f>
        <v>#DIV/0!</v>
      </c>
    </row>
    <row r="11" spans="1:15" x14ac:dyDescent="0.2">
      <c r="A11" s="8" t="s">
        <v>7</v>
      </c>
      <c r="B11" s="9">
        <v>19</v>
      </c>
      <c r="C11" s="9">
        <v>20</v>
      </c>
      <c r="D11" s="9">
        <f t="shared" si="4"/>
        <v>19.5</v>
      </c>
      <c r="E11" s="8">
        <v>100</v>
      </c>
      <c r="F11" s="8">
        <f>1861.2-1830.5</f>
        <v>30.700000000000045</v>
      </c>
      <c r="G11" s="55">
        <f t="shared" ref="G11:G13" si="7">LOG10(D11*100*E11/F11*1000)</f>
        <v>6.8028962358853313</v>
      </c>
      <c r="H11" s="68">
        <v>0</v>
      </c>
      <c r="I11" s="68">
        <v>0</v>
      </c>
      <c r="J11" s="68">
        <f t="shared" si="5"/>
        <v>0</v>
      </c>
      <c r="K11" s="68">
        <v>1</v>
      </c>
      <c r="L11" s="58" t="e">
        <f t="shared" si="6"/>
        <v>#DIV/0!</v>
      </c>
    </row>
    <row r="12" spans="1:15" x14ac:dyDescent="0.2">
      <c r="A12" s="8" t="s">
        <v>12</v>
      </c>
      <c r="B12" s="9">
        <v>53</v>
      </c>
      <c r="C12" s="9">
        <v>45</v>
      </c>
      <c r="D12" s="9">
        <f t="shared" si="4"/>
        <v>49</v>
      </c>
      <c r="E12" s="8">
        <v>100</v>
      </c>
      <c r="F12" s="8">
        <f>1882-1855.8</f>
        <v>26.200000000000045</v>
      </c>
      <c r="G12" s="55">
        <f t="shared" si="7"/>
        <v>7.2718947887087673</v>
      </c>
      <c r="H12" s="68">
        <v>0</v>
      </c>
      <c r="I12" s="68">
        <v>0</v>
      </c>
      <c r="J12" s="68">
        <f t="shared" si="5"/>
        <v>0</v>
      </c>
      <c r="K12" s="68">
        <v>1</v>
      </c>
      <c r="L12" s="58" t="e">
        <f t="shared" si="6"/>
        <v>#DIV/0!</v>
      </c>
    </row>
    <row r="13" spans="1:15" ht="17" x14ac:dyDescent="0.2">
      <c r="A13" s="18" t="s">
        <v>11</v>
      </c>
      <c r="B13" s="10">
        <v>37</v>
      </c>
      <c r="C13" s="10">
        <v>29</v>
      </c>
      <c r="D13" s="9">
        <f t="shared" si="4"/>
        <v>33</v>
      </c>
      <c r="E13" s="18">
        <v>10</v>
      </c>
      <c r="F13" s="18">
        <f>1867.8-1828.7</f>
        <v>39.099999999999909</v>
      </c>
      <c r="G13" s="55">
        <f t="shared" si="7"/>
        <v>5.9263371824820217</v>
      </c>
      <c r="H13" s="67">
        <v>0</v>
      </c>
      <c r="I13" s="68">
        <v>0</v>
      </c>
      <c r="J13" s="68">
        <f t="shared" si="5"/>
        <v>0</v>
      </c>
      <c r="K13" s="68">
        <v>1</v>
      </c>
      <c r="L13" s="58" t="e">
        <f t="shared" si="6"/>
        <v>#DIV/0!</v>
      </c>
    </row>
    <row r="14" spans="1:15" x14ac:dyDescent="0.2">
      <c r="A14" s="8"/>
      <c r="B14" s="9"/>
      <c r="C14" s="9"/>
      <c r="D14" s="9"/>
      <c r="E14" s="8"/>
      <c r="F14" s="4"/>
      <c r="G14" s="13"/>
      <c r="H14" s="67"/>
      <c r="I14" s="67"/>
      <c r="J14" s="67"/>
      <c r="K14" s="67"/>
    </row>
    <row r="15" spans="1:15" ht="51" x14ac:dyDescent="0.2">
      <c r="A15" s="2" t="s">
        <v>31</v>
      </c>
      <c r="B15" s="83" t="s">
        <v>27</v>
      </c>
      <c r="C15" s="83"/>
      <c r="D15" s="44" t="s">
        <v>0</v>
      </c>
      <c r="E15" s="44" t="s">
        <v>2</v>
      </c>
      <c r="F15" s="44" t="s">
        <v>1</v>
      </c>
      <c r="G15" s="56" t="s">
        <v>28</v>
      </c>
      <c r="H15" s="85" t="s">
        <v>29</v>
      </c>
      <c r="I15" s="85"/>
      <c r="J15" s="65" t="s">
        <v>0</v>
      </c>
      <c r="K15" s="65" t="s">
        <v>2</v>
      </c>
      <c r="L15" s="57" t="s">
        <v>22</v>
      </c>
    </row>
    <row r="16" spans="1:15" x14ac:dyDescent="0.2">
      <c r="A16" s="8" t="s">
        <v>9</v>
      </c>
      <c r="B16">
        <v>8</v>
      </c>
      <c r="C16">
        <v>20</v>
      </c>
      <c r="D16">
        <f>AVERAGE(B16:C16)</f>
        <v>14</v>
      </c>
      <c r="E16" s="4">
        <v>1000</v>
      </c>
      <c r="F16" s="4">
        <f>1871.8-1850.1</f>
        <v>21.700000000000045</v>
      </c>
      <c r="G16" s="55">
        <f>LOG10(D16*100*E16/F16*1000)</f>
        <v>7.8096683018297073</v>
      </c>
      <c r="H16" s="67">
        <v>0</v>
      </c>
      <c r="I16" s="67">
        <v>0</v>
      </c>
      <c r="J16" s="67">
        <f>AVERAGE(H16:I16)</f>
        <v>0</v>
      </c>
      <c r="K16" s="67">
        <v>1</v>
      </c>
      <c r="L16" s="58" t="e">
        <f>(D16*E16)/(J16*K16)</f>
        <v>#DIV/0!</v>
      </c>
    </row>
    <row r="17" spans="1:15" x14ac:dyDescent="0.2">
      <c r="A17" s="8" t="s">
        <v>10</v>
      </c>
      <c r="B17" s="9">
        <v>15</v>
      </c>
      <c r="C17" s="9">
        <v>23</v>
      </c>
      <c r="D17" s="9">
        <f t="shared" ref="D17:D20" si="8">AVERAGE(B17:C17)</f>
        <v>19</v>
      </c>
      <c r="E17" s="8">
        <v>1000</v>
      </c>
      <c r="F17" s="8">
        <f>1748-1726.4</f>
        <v>21.599999999999909</v>
      </c>
      <c r="G17" s="55">
        <f>LOG10(D17*100*E17/F17*1000)</f>
        <v>7.9442998498019</v>
      </c>
      <c r="H17" s="68">
        <v>0</v>
      </c>
      <c r="I17" s="68">
        <v>0</v>
      </c>
      <c r="J17" s="68">
        <f t="shared" ref="J17:J20" si="9">AVERAGE(H17:I17)</f>
        <v>0</v>
      </c>
      <c r="K17" s="68">
        <v>1</v>
      </c>
      <c r="L17" s="58" t="e">
        <f t="shared" ref="L17:L20" si="10">(D17*E17)/(J17*K17)</f>
        <v>#DIV/0!</v>
      </c>
    </row>
    <row r="18" spans="1:15" x14ac:dyDescent="0.2">
      <c r="A18" s="8" t="s">
        <v>7</v>
      </c>
      <c r="B18" s="9">
        <v>5</v>
      </c>
      <c r="C18" s="9">
        <v>6</v>
      </c>
      <c r="D18" s="9">
        <f t="shared" si="8"/>
        <v>5.5</v>
      </c>
      <c r="E18" s="8">
        <v>1000</v>
      </c>
      <c r="F18" s="8">
        <f>1777-1747.9</f>
        <v>29.099999999999909</v>
      </c>
      <c r="G18" s="55">
        <f t="shared" ref="G18:G20" si="11">LOG10(D18*100*E18/F18*1000)</f>
        <v>7.2764697005083381</v>
      </c>
      <c r="H18" s="68">
        <v>0</v>
      </c>
      <c r="I18" s="68">
        <v>0</v>
      </c>
      <c r="J18" s="68">
        <f t="shared" si="9"/>
        <v>0</v>
      </c>
      <c r="K18" s="68">
        <v>1</v>
      </c>
      <c r="L18" s="58" t="e">
        <f t="shared" si="10"/>
        <v>#DIV/0!</v>
      </c>
    </row>
    <row r="19" spans="1:15" x14ac:dyDescent="0.2">
      <c r="A19" s="8" t="s">
        <v>12</v>
      </c>
      <c r="B19" s="9">
        <v>36</v>
      </c>
      <c r="C19" s="9">
        <v>29</v>
      </c>
      <c r="D19" s="9">
        <f t="shared" si="8"/>
        <v>32.5</v>
      </c>
      <c r="E19" s="8">
        <v>10</v>
      </c>
      <c r="F19" s="8">
        <f>1871.1-1827.7</f>
        <v>43.399999999999864</v>
      </c>
      <c r="G19" s="55">
        <f t="shared" si="11"/>
        <v>5.874393631466365</v>
      </c>
      <c r="H19" s="68">
        <v>0</v>
      </c>
      <c r="I19" s="68">
        <v>0</v>
      </c>
      <c r="J19" s="68">
        <f t="shared" si="9"/>
        <v>0</v>
      </c>
      <c r="K19" s="68">
        <v>1</v>
      </c>
      <c r="L19" s="58" t="e">
        <f t="shared" si="10"/>
        <v>#DIV/0!</v>
      </c>
    </row>
    <row r="20" spans="1:15" ht="17" x14ac:dyDescent="0.2">
      <c r="A20" s="18" t="s">
        <v>11</v>
      </c>
      <c r="B20" s="10">
        <v>10</v>
      </c>
      <c r="C20" s="10">
        <v>6</v>
      </c>
      <c r="D20" s="9">
        <f t="shared" si="8"/>
        <v>8</v>
      </c>
      <c r="E20" s="18">
        <v>100</v>
      </c>
      <c r="F20" s="18">
        <f>1942.7-1851.1</f>
        <v>91.600000000000136</v>
      </c>
      <c r="G20" s="55">
        <f t="shared" si="11"/>
        <v>5.9411945133240929</v>
      </c>
      <c r="H20" s="67">
        <v>0</v>
      </c>
      <c r="I20" s="68">
        <v>0</v>
      </c>
      <c r="J20" s="68">
        <f t="shared" si="9"/>
        <v>0</v>
      </c>
      <c r="K20" s="68">
        <v>1</v>
      </c>
      <c r="L20" s="58" t="e">
        <f t="shared" si="10"/>
        <v>#DIV/0!</v>
      </c>
    </row>
    <row r="21" spans="1:15" s="91" customFormat="1" x14ac:dyDescent="0.2">
      <c r="A21" s="87"/>
      <c r="B21" s="88"/>
      <c r="C21" s="88"/>
      <c r="D21" s="88"/>
      <c r="E21" s="87"/>
      <c r="F21" s="87"/>
      <c r="G21" s="89"/>
      <c r="H21" s="90"/>
      <c r="I21" s="90"/>
      <c r="J21" s="90"/>
      <c r="K21" s="90"/>
    </row>
    <row r="22" spans="1:15" ht="51" x14ac:dyDescent="0.2">
      <c r="A22" s="2" t="s">
        <v>32</v>
      </c>
      <c r="B22" s="83" t="s">
        <v>27</v>
      </c>
      <c r="C22" s="83"/>
      <c r="D22" s="44" t="s">
        <v>0</v>
      </c>
      <c r="E22" s="44" t="s">
        <v>2</v>
      </c>
      <c r="F22" s="44" t="s">
        <v>1</v>
      </c>
      <c r="G22" s="56" t="s">
        <v>28</v>
      </c>
      <c r="H22" s="85" t="s">
        <v>29</v>
      </c>
      <c r="I22" s="85"/>
      <c r="J22" s="65" t="s">
        <v>0</v>
      </c>
      <c r="K22" s="65" t="s">
        <v>2</v>
      </c>
      <c r="L22" s="57" t="s">
        <v>22</v>
      </c>
      <c r="O22" t="s">
        <v>38</v>
      </c>
    </row>
    <row r="23" spans="1:15" x14ac:dyDescent="0.2">
      <c r="A23" s="8" t="s">
        <v>9</v>
      </c>
      <c r="B23">
        <v>40</v>
      </c>
      <c r="C23">
        <v>39</v>
      </c>
      <c r="D23">
        <f>AVERAGE(B23:C23)</f>
        <v>39.5</v>
      </c>
      <c r="E23" s="4">
        <v>1000</v>
      </c>
      <c r="F23" s="4">
        <f>1839.5-1813.7</f>
        <v>25.799999999999955</v>
      </c>
      <c r="G23" s="55">
        <f>LOG10(D23*100*E23/F23*1000)</f>
        <v>8.1849773896632314</v>
      </c>
      <c r="H23" s="67">
        <v>0</v>
      </c>
      <c r="I23" s="67">
        <v>0</v>
      </c>
      <c r="J23" s="67">
        <f>AVERAGE(H23:I23)</f>
        <v>0</v>
      </c>
      <c r="K23" s="67">
        <v>1</v>
      </c>
      <c r="L23" s="58" t="e">
        <f>(D23*E23)/(J23*K23)</f>
        <v>#DIV/0!</v>
      </c>
      <c r="N23" s="8" t="s">
        <v>9</v>
      </c>
      <c r="O23" s="14">
        <f>LOG10((10^MEDIAN(G23,G30,G37))/10000)</f>
        <v>3.8420268351221329</v>
      </c>
    </row>
    <row r="24" spans="1:15" ht="16" customHeight="1" x14ac:dyDescent="0.2">
      <c r="A24" s="8" t="s">
        <v>10</v>
      </c>
      <c r="B24" s="9">
        <v>40</v>
      </c>
      <c r="C24" s="9">
        <v>28</v>
      </c>
      <c r="D24" s="9">
        <f t="shared" ref="D24:D27" si="12">AVERAGE(B24:C24)</f>
        <v>34</v>
      </c>
      <c r="E24" s="8">
        <v>1000</v>
      </c>
      <c r="F24" s="8">
        <f>1777.8-1757.5</f>
        <v>20.299999999999955</v>
      </c>
      <c r="G24" s="55">
        <f>LOG10(D24*100*E24/F24*1000)</f>
        <v>8.2239828791290428</v>
      </c>
      <c r="H24" s="68">
        <v>0</v>
      </c>
      <c r="I24" s="68">
        <v>0</v>
      </c>
      <c r="J24" s="68">
        <f t="shared" ref="J24:J27" si="13">AVERAGE(H24:I24)</f>
        <v>0</v>
      </c>
      <c r="K24" s="68">
        <v>1</v>
      </c>
      <c r="L24" s="58" t="e">
        <f t="shared" ref="L24:L27" si="14">(D24*E24)/(J24*K24)</f>
        <v>#DIV/0!</v>
      </c>
      <c r="N24" s="8" t="s">
        <v>10</v>
      </c>
      <c r="O24" s="14">
        <f t="shared" ref="O24:O27" si="15">LOG10((10^MEDIAN(G24,G31,G38))/10000)</f>
        <v>4.2239828791290428</v>
      </c>
    </row>
    <row r="25" spans="1:15" ht="16" customHeight="1" x14ac:dyDescent="0.2">
      <c r="A25" s="8" t="s">
        <v>7</v>
      </c>
      <c r="B25" s="9">
        <v>12</v>
      </c>
      <c r="C25" s="9">
        <v>16</v>
      </c>
      <c r="D25" s="9">
        <f t="shared" si="12"/>
        <v>14</v>
      </c>
      <c r="E25" s="8">
        <v>1000</v>
      </c>
      <c r="F25" s="8">
        <f>1902.8-1870</f>
        <v>32.799999999999955</v>
      </c>
      <c r="G25" s="55">
        <f t="shared" ref="G25:G27" si="16">LOG10(D25*100*E25/F25*1000)</f>
        <v>7.6302541919665599</v>
      </c>
      <c r="H25" s="68">
        <v>0</v>
      </c>
      <c r="I25" s="68">
        <v>0</v>
      </c>
      <c r="J25" s="68">
        <f t="shared" si="13"/>
        <v>0</v>
      </c>
      <c r="K25" s="68">
        <v>1</v>
      </c>
      <c r="L25" s="58" t="e">
        <f t="shared" si="14"/>
        <v>#DIV/0!</v>
      </c>
      <c r="N25" s="8" t="s">
        <v>7</v>
      </c>
      <c r="O25" s="14">
        <f t="shared" si="15"/>
        <v>3.4879856498836825</v>
      </c>
    </row>
    <row r="26" spans="1:15" x14ac:dyDescent="0.2">
      <c r="A26" s="8" t="s">
        <v>12</v>
      </c>
      <c r="B26" s="9">
        <v>22</v>
      </c>
      <c r="C26" s="9">
        <v>22</v>
      </c>
      <c r="D26" s="9">
        <f t="shared" si="12"/>
        <v>22</v>
      </c>
      <c r="E26" s="8">
        <v>10</v>
      </c>
      <c r="F26" s="8">
        <f>1699.2-1674.4</f>
        <v>24.799999999999955</v>
      </c>
      <c r="G26" s="55">
        <f t="shared" si="16"/>
        <v>5.9479709999959907</v>
      </c>
      <c r="H26" s="68">
        <v>0</v>
      </c>
      <c r="I26" s="68">
        <v>0</v>
      </c>
      <c r="J26" s="68">
        <f t="shared" si="13"/>
        <v>0</v>
      </c>
      <c r="K26" s="68">
        <v>1</v>
      </c>
      <c r="L26" s="58" t="e">
        <f t="shared" si="14"/>
        <v>#DIV/0!</v>
      </c>
      <c r="N26" s="8" t="s">
        <v>12</v>
      </c>
      <c r="O26" s="14">
        <f t="shared" si="15"/>
        <v>1.9479709999959913</v>
      </c>
    </row>
    <row r="27" spans="1:15" ht="17" x14ac:dyDescent="0.2">
      <c r="A27" s="18" t="s">
        <v>11</v>
      </c>
      <c r="B27" s="10">
        <v>13</v>
      </c>
      <c r="C27" s="10">
        <v>19</v>
      </c>
      <c r="D27" s="9">
        <f t="shared" si="12"/>
        <v>16</v>
      </c>
      <c r="E27" s="18">
        <v>1</v>
      </c>
      <c r="F27" s="18">
        <f>1893.7-1847.1</f>
        <v>46.600000000000136</v>
      </c>
      <c r="G27" s="55">
        <f t="shared" si="16"/>
        <v>4.5357340659659231</v>
      </c>
      <c r="H27" s="67">
        <v>0</v>
      </c>
      <c r="I27" s="68">
        <v>0</v>
      </c>
      <c r="J27" s="68">
        <f t="shared" si="13"/>
        <v>0</v>
      </c>
      <c r="K27" s="68">
        <v>1</v>
      </c>
      <c r="L27" s="58" t="e">
        <f t="shared" si="14"/>
        <v>#DIV/0!</v>
      </c>
      <c r="N27" s="18" t="s">
        <v>11</v>
      </c>
      <c r="O27" s="14">
        <f t="shared" si="15"/>
        <v>-0.34537373055908771</v>
      </c>
    </row>
    <row r="28" spans="1:15" x14ac:dyDescent="0.2">
      <c r="A28" s="8"/>
      <c r="B28" s="9"/>
      <c r="C28" s="9"/>
      <c r="D28" s="9"/>
      <c r="E28" s="8"/>
      <c r="F28" s="8"/>
      <c r="G28" s="13"/>
      <c r="H28" s="67"/>
      <c r="I28" s="67"/>
      <c r="J28" s="67"/>
      <c r="K28" s="67"/>
    </row>
    <row r="29" spans="1:15" ht="51" x14ac:dyDescent="0.2">
      <c r="A29" s="2" t="s">
        <v>33</v>
      </c>
      <c r="B29" s="83" t="s">
        <v>27</v>
      </c>
      <c r="C29" s="83"/>
      <c r="D29" s="44" t="s">
        <v>0</v>
      </c>
      <c r="E29" s="44" t="s">
        <v>2</v>
      </c>
      <c r="F29" s="44" t="s">
        <v>1</v>
      </c>
      <c r="G29" s="56" t="s">
        <v>28</v>
      </c>
      <c r="H29" s="85" t="s">
        <v>29</v>
      </c>
      <c r="I29" s="85"/>
      <c r="J29" s="65" t="s">
        <v>0</v>
      </c>
      <c r="K29" s="65" t="s">
        <v>2</v>
      </c>
      <c r="L29" s="57" t="s">
        <v>22</v>
      </c>
    </row>
    <row r="30" spans="1:15" x14ac:dyDescent="0.2">
      <c r="A30" s="8" t="s">
        <v>9</v>
      </c>
      <c r="B30">
        <v>16</v>
      </c>
      <c r="C30">
        <v>15</v>
      </c>
      <c r="D30">
        <f>AVERAGE(B30:C30)</f>
        <v>15.5</v>
      </c>
      <c r="E30" s="4">
        <v>1000</v>
      </c>
      <c r="F30" s="4">
        <f>1996.1-1973.8</f>
        <v>22.299999999999955</v>
      </c>
      <c r="G30" s="55">
        <f>LOG10(D30*100*E30/F30*1000)</f>
        <v>7.8420268351221321</v>
      </c>
      <c r="H30" s="67">
        <v>0</v>
      </c>
      <c r="I30" s="67">
        <v>0</v>
      </c>
      <c r="J30" s="67">
        <f>AVERAGE(H30:I30)</f>
        <v>0</v>
      </c>
      <c r="K30" s="67">
        <v>1</v>
      </c>
      <c r="L30" s="58" t="e">
        <f>(D30*E30)/(J30*K30)</f>
        <v>#DIV/0!</v>
      </c>
    </row>
    <row r="31" spans="1:15" x14ac:dyDescent="0.2">
      <c r="A31" s="8" t="s">
        <v>10</v>
      </c>
      <c r="B31" s="9">
        <v>68</v>
      </c>
      <c r="C31" s="9">
        <v>52</v>
      </c>
      <c r="D31" s="9">
        <f t="shared" ref="D31:D34" si="17">AVERAGE(B31:C31)</f>
        <v>60</v>
      </c>
      <c r="E31" s="8">
        <v>1000</v>
      </c>
      <c r="F31" s="8">
        <f>1845.4-1816.5</f>
        <v>28.900000000000091</v>
      </c>
      <c r="G31" s="55">
        <f>LOG10(D31*100*E31/F31*1000)</f>
        <v>8.3172534076270939</v>
      </c>
      <c r="H31" s="68">
        <v>0</v>
      </c>
      <c r="I31" s="68">
        <v>0</v>
      </c>
      <c r="J31" s="68">
        <f t="shared" ref="J31:J34" si="18">AVERAGE(H31:I31)</f>
        <v>0</v>
      </c>
      <c r="K31" s="68">
        <v>1</v>
      </c>
      <c r="L31" s="58" t="e">
        <f t="shared" ref="L31:L34" si="19">(D31*E31)/(J31*K31)</f>
        <v>#DIV/0!</v>
      </c>
    </row>
    <row r="32" spans="1:15" x14ac:dyDescent="0.2">
      <c r="A32" s="8" t="s">
        <v>7</v>
      </c>
      <c r="B32" s="9">
        <v>8</v>
      </c>
      <c r="C32" s="9">
        <v>4</v>
      </c>
      <c r="D32" s="9">
        <f t="shared" si="17"/>
        <v>6</v>
      </c>
      <c r="E32" s="8">
        <v>1000</v>
      </c>
      <c r="F32" s="8">
        <f>1834.9-1793.2</f>
        <v>41.700000000000045</v>
      </c>
      <c r="G32" s="55">
        <f t="shared" ref="G32:G34" si="20">LOG10(D32*100*E32/F32*1000)</f>
        <v>7.1580151954098854</v>
      </c>
      <c r="H32" s="68">
        <v>0</v>
      </c>
      <c r="I32" s="68">
        <v>0</v>
      </c>
      <c r="J32" s="68">
        <f t="shared" si="18"/>
        <v>0</v>
      </c>
      <c r="K32" s="68">
        <v>1</v>
      </c>
      <c r="L32" s="58" t="e">
        <f t="shared" si="19"/>
        <v>#DIV/0!</v>
      </c>
    </row>
    <row r="33" spans="1:15" x14ac:dyDescent="0.2">
      <c r="A33" s="8" t="s">
        <v>12</v>
      </c>
      <c r="B33" s="9">
        <v>9</v>
      </c>
      <c r="C33" s="9">
        <v>7</v>
      </c>
      <c r="D33" s="9">
        <f t="shared" si="17"/>
        <v>8</v>
      </c>
      <c r="E33" s="8">
        <v>10</v>
      </c>
      <c r="F33" s="8">
        <f>1857.2-1810.4</f>
        <v>46.799999999999955</v>
      </c>
      <c r="G33" s="55">
        <f t="shared" si="20"/>
        <v>5.23284413391782</v>
      </c>
      <c r="H33" s="68">
        <v>0</v>
      </c>
      <c r="I33" s="68">
        <v>0</v>
      </c>
      <c r="J33" s="68">
        <f t="shared" si="18"/>
        <v>0</v>
      </c>
      <c r="K33" s="68">
        <v>1</v>
      </c>
      <c r="L33" s="58" t="e">
        <f t="shared" si="19"/>
        <v>#DIV/0!</v>
      </c>
    </row>
    <row r="34" spans="1:15" ht="17" x14ac:dyDescent="0.2">
      <c r="A34" s="18" t="s">
        <v>11</v>
      </c>
      <c r="B34" s="10">
        <v>3</v>
      </c>
      <c r="C34" s="10">
        <v>1</v>
      </c>
      <c r="D34" s="9">
        <f t="shared" si="17"/>
        <v>2</v>
      </c>
      <c r="E34" s="18">
        <v>1</v>
      </c>
      <c r="F34" s="18">
        <f>1731.6-1687.3</f>
        <v>44.299999999999955</v>
      </c>
      <c r="G34" s="55">
        <f t="shared" si="20"/>
        <v>3.6546262694409122</v>
      </c>
      <c r="H34" s="67">
        <v>0</v>
      </c>
      <c r="I34" s="68">
        <v>0</v>
      </c>
      <c r="J34" s="68">
        <f t="shared" si="18"/>
        <v>0</v>
      </c>
      <c r="K34" s="68">
        <v>1</v>
      </c>
      <c r="L34" s="58" t="e">
        <f t="shared" si="19"/>
        <v>#DIV/0!</v>
      </c>
    </row>
    <row r="35" spans="1:15" x14ac:dyDescent="0.2">
      <c r="A35" s="8"/>
      <c r="B35" s="9"/>
      <c r="C35" s="9"/>
      <c r="D35" s="9"/>
      <c r="E35" s="8"/>
      <c r="F35" s="4"/>
      <c r="G35" s="13"/>
      <c r="H35" s="67"/>
      <c r="I35" s="67"/>
      <c r="J35" s="67"/>
      <c r="K35" s="67"/>
    </row>
    <row r="36" spans="1:15" ht="51" x14ac:dyDescent="0.2">
      <c r="A36" s="2" t="s">
        <v>34</v>
      </c>
      <c r="B36" s="83" t="s">
        <v>27</v>
      </c>
      <c r="C36" s="83"/>
      <c r="D36" s="44" t="s">
        <v>0</v>
      </c>
      <c r="E36" s="44" t="s">
        <v>2</v>
      </c>
      <c r="F36" s="44" t="s">
        <v>1</v>
      </c>
      <c r="G36" s="56" t="s">
        <v>28</v>
      </c>
      <c r="H36" s="85" t="s">
        <v>29</v>
      </c>
      <c r="I36" s="85"/>
      <c r="J36" s="65" t="s">
        <v>0</v>
      </c>
      <c r="K36" s="65" t="s">
        <v>2</v>
      </c>
      <c r="L36" s="57" t="s">
        <v>22</v>
      </c>
    </row>
    <row r="37" spans="1:15" x14ac:dyDescent="0.2">
      <c r="A37" s="8" t="s">
        <v>9</v>
      </c>
      <c r="B37">
        <v>32</v>
      </c>
      <c r="C37">
        <v>21</v>
      </c>
      <c r="D37">
        <f>AVERAGE(B37:C37)</f>
        <v>26.5</v>
      </c>
      <c r="E37" s="4">
        <v>100</v>
      </c>
      <c r="F37" s="4">
        <f>1822.2-1804.4</f>
        <v>17.799999999999955</v>
      </c>
      <c r="G37" s="55">
        <f>LOG10(D37*100*E37/F37*1000)</f>
        <v>7.1728258716279152</v>
      </c>
      <c r="H37" s="67">
        <v>0</v>
      </c>
      <c r="I37" s="67">
        <v>0</v>
      </c>
      <c r="J37" s="67">
        <f>AVERAGE(H37:I37)</f>
        <v>0</v>
      </c>
      <c r="K37" s="67">
        <v>1</v>
      </c>
      <c r="L37" s="58" t="e">
        <f>(D37*E37)/(J37*K37)</f>
        <v>#DIV/0!</v>
      </c>
    </row>
    <row r="38" spans="1:15" x14ac:dyDescent="0.2">
      <c r="A38" s="8" t="s">
        <v>10</v>
      </c>
      <c r="B38" s="9">
        <v>32</v>
      </c>
      <c r="C38" s="9">
        <v>27</v>
      </c>
      <c r="D38" s="9">
        <f t="shared" ref="D38:D41" si="21">AVERAGE(B38:C38)</f>
        <v>29.5</v>
      </c>
      <c r="E38" s="8">
        <v>10</v>
      </c>
      <c r="F38" s="8">
        <f>1727.6-1702.8</f>
        <v>24.799999999999955</v>
      </c>
      <c r="G38" s="55">
        <f>LOG10(D38*100*E38/F38*1000)</f>
        <v>6.0753703351519475</v>
      </c>
      <c r="H38" s="68">
        <v>0</v>
      </c>
      <c r="I38" s="68">
        <v>0</v>
      </c>
      <c r="J38" s="68">
        <f t="shared" ref="J38:J41" si="22">AVERAGE(H38:I38)</f>
        <v>0</v>
      </c>
      <c r="K38" s="68">
        <v>1</v>
      </c>
      <c r="L38" s="58" t="e">
        <f t="shared" ref="L38:L41" si="23">(D38*E38)/(J38*K38)</f>
        <v>#DIV/0!</v>
      </c>
    </row>
    <row r="39" spans="1:15" x14ac:dyDescent="0.2">
      <c r="A39" s="8" t="s">
        <v>7</v>
      </c>
      <c r="B39" s="9">
        <v>25</v>
      </c>
      <c r="C39" s="9">
        <v>26</v>
      </c>
      <c r="D39" s="9">
        <f t="shared" si="21"/>
        <v>25.5</v>
      </c>
      <c r="E39" s="8">
        <v>1000</v>
      </c>
      <c r="F39" s="8">
        <f>1862.8-1779.9</f>
        <v>82.899999999999864</v>
      </c>
      <c r="G39" s="55">
        <f t="shared" ref="G39:G41" si="24">LOG10(D39*100*E39/F39*1000)</f>
        <v>7.4879856498836821</v>
      </c>
      <c r="H39" s="68">
        <v>0</v>
      </c>
      <c r="I39" s="68">
        <v>0</v>
      </c>
      <c r="J39" s="68">
        <f t="shared" si="22"/>
        <v>0</v>
      </c>
      <c r="K39" s="68">
        <v>1</v>
      </c>
      <c r="L39" s="58" t="e">
        <f t="shared" si="23"/>
        <v>#DIV/0!</v>
      </c>
    </row>
    <row r="40" spans="1:15" x14ac:dyDescent="0.2">
      <c r="A40" s="8" t="s">
        <v>12</v>
      </c>
      <c r="B40" s="9">
        <v>26</v>
      </c>
      <c r="C40" s="9">
        <v>32</v>
      </c>
      <c r="D40" s="9">
        <f t="shared" si="21"/>
        <v>29</v>
      </c>
      <c r="E40" s="8">
        <v>10</v>
      </c>
      <c r="F40" s="8">
        <f>1754.3-1729.2</f>
        <v>25.099999999999909</v>
      </c>
      <c r="G40" s="55">
        <f t="shared" si="24"/>
        <v>6.0627242764179199</v>
      </c>
      <c r="H40" s="68">
        <v>0</v>
      </c>
      <c r="I40" s="68">
        <v>0</v>
      </c>
      <c r="J40" s="68">
        <f t="shared" si="22"/>
        <v>0</v>
      </c>
      <c r="K40" s="68">
        <v>1</v>
      </c>
      <c r="L40" s="58" t="e">
        <f t="shared" si="23"/>
        <v>#DIV/0!</v>
      </c>
    </row>
    <row r="41" spans="1:15" ht="17" x14ac:dyDescent="0.2">
      <c r="A41" s="18" t="s">
        <v>11</v>
      </c>
      <c r="B41" s="10">
        <v>0</v>
      </c>
      <c r="C41" s="10">
        <v>1</v>
      </c>
      <c r="D41" s="9">
        <f t="shared" si="21"/>
        <v>0.5</v>
      </c>
      <c r="E41" s="18">
        <v>1</v>
      </c>
      <c r="F41" s="18">
        <f>1879.6-1865.7</f>
        <v>13.899999999999864</v>
      </c>
      <c r="G41" s="55">
        <f t="shared" si="24"/>
        <v>3.5559552040819278</v>
      </c>
      <c r="H41" s="67">
        <v>0</v>
      </c>
      <c r="I41" s="68">
        <v>0</v>
      </c>
      <c r="J41" s="68">
        <f t="shared" si="22"/>
        <v>0</v>
      </c>
      <c r="K41" s="68">
        <v>1</v>
      </c>
      <c r="L41" s="58" t="e">
        <f t="shared" si="23"/>
        <v>#DIV/0!</v>
      </c>
    </row>
    <row r="42" spans="1:15" s="91" customFormat="1" x14ac:dyDescent="0.2">
      <c r="A42" s="87"/>
      <c r="B42" s="88"/>
      <c r="C42" s="88"/>
      <c r="D42" s="88"/>
      <c r="E42" s="87"/>
      <c r="F42" s="92"/>
      <c r="G42" s="89"/>
      <c r="H42" s="90"/>
      <c r="I42" s="90"/>
      <c r="J42" s="90"/>
      <c r="K42" s="90"/>
    </row>
    <row r="43" spans="1:15" ht="51" x14ac:dyDescent="0.2">
      <c r="A43" s="20" t="s">
        <v>35</v>
      </c>
      <c r="B43" s="84" t="s">
        <v>27</v>
      </c>
      <c r="C43" s="84"/>
      <c r="D43" s="59" t="s">
        <v>0</v>
      </c>
      <c r="E43" s="59" t="s">
        <v>2</v>
      </c>
      <c r="F43" s="59" t="s">
        <v>1</v>
      </c>
      <c r="G43" s="60" t="s">
        <v>28</v>
      </c>
      <c r="H43" s="86" t="s">
        <v>29</v>
      </c>
      <c r="I43" s="86"/>
      <c r="J43" s="66" t="s">
        <v>0</v>
      </c>
      <c r="K43" s="66" t="s">
        <v>2</v>
      </c>
      <c r="L43" s="61" t="s">
        <v>22</v>
      </c>
      <c r="O43" t="s">
        <v>38</v>
      </c>
    </row>
    <row r="44" spans="1:15" x14ac:dyDescent="0.2">
      <c r="A44" s="21" t="s">
        <v>9</v>
      </c>
      <c r="B44" s="22">
        <v>0</v>
      </c>
      <c r="C44" s="22">
        <v>0</v>
      </c>
      <c r="D44" s="22">
        <f>AVERAGE(B44:C44)</f>
        <v>0</v>
      </c>
      <c r="E44" s="21">
        <v>1</v>
      </c>
      <c r="F44" s="21">
        <f>1761.8-1742.4</f>
        <v>19.399999999999864</v>
      </c>
      <c r="G44" s="55" t="e">
        <f>LOG10(D44*100*E44/F44*1000)</f>
        <v>#NUM!</v>
      </c>
      <c r="H44" s="69">
        <v>0</v>
      </c>
      <c r="I44" s="69">
        <v>0</v>
      </c>
      <c r="J44" s="69" t="e">
        <v>#DIV/0!</v>
      </c>
      <c r="K44" s="69">
        <v>1</v>
      </c>
      <c r="L44" s="62" t="e">
        <v>#DIV/0!</v>
      </c>
      <c r="N44" s="8" t="s">
        <v>9</v>
      </c>
      <c r="O44" s="14">
        <f>LOG10((10^MEDIAN(2,G51,G58))/150000)</f>
        <v>0.99938874798930943</v>
      </c>
    </row>
    <row r="45" spans="1:15" x14ac:dyDescent="0.2">
      <c r="A45" s="21" t="s">
        <v>10</v>
      </c>
      <c r="B45" s="22">
        <v>0</v>
      </c>
      <c r="C45" s="22">
        <v>0</v>
      </c>
      <c r="D45" s="22">
        <f t="shared" ref="D45:D48" si="25">AVERAGE(B45:C45)</f>
        <v>0</v>
      </c>
      <c r="E45" s="21">
        <v>1</v>
      </c>
      <c r="F45" s="21">
        <f>1884.1-1838.1</f>
        <v>46</v>
      </c>
      <c r="G45" s="55" t="e">
        <f>LOG10(D45*100*E45/F45*1000)</f>
        <v>#NUM!</v>
      </c>
      <c r="H45" s="69">
        <v>0</v>
      </c>
      <c r="I45" s="69">
        <v>0</v>
      </c>
      <c r="J45" s="69" t="e">
        <v>#DIV/0!</v>
      </c>
      <c r="K45" s="69">
        <v>1</v>
      </c>
      <c r="L45" s="62" t="e">
        <v>#DIV/0!</v>
      </c>
      <c r="N45" s="8" t="s">
        <v>10</v>
      </c>
      <c r="O45" s="14">
        <f t="shared" ref="O45:O48" si="26">LOG10((10^MEDIAN(2,G52,G59))/150000)</f>
        <v>-0.28827276520622963</v>
      </c>
    </row>
    <row r="46" spans="1:15" x14ac:dyDescent="0.2">
      <c r="A46" s="21" t="s">
        <v>7</v>
      </c>
      <c r="B46" s="22">
        <v>0</v>
      </c>
      <c r="C46" s="22">
        <v>0</v>
      </c>
      <c r="D46" s="22">
        <f t="shared" si="25"/>
        <v>0</v>
      </c>
      <c r="E46" s="21">
        <v>1</v>
      </c>
      <c r="F46" s="21">
        <f>1927.9-1861.4</f>
        <v>66.5</v>
      </c>
      <c r="G46" s="55" t="e">
        <f t="shared" ref="G46:G48" si="27">LOG10(D46*100*E46/F46*1000)</f>
        <v>#NUM!</v>
      </c>
      <c r="H46" s="69">
        <v>0</v>
      </c>
      <c r="I46" s="69">
        <v>0</v>
      </c>
      <c r="J46" s="69" t="e">
        <v>#DIV/0!</v>
      </c>
      <c r="K46" s="69">
        <v>1</v>
      </c>
      <c r="L46" s="62" t="e">
        <v>#DIV/0!</v>
      </c>
      <c r="N46" s="8" t="s">
        <v>7</v>
      </c>
      <c r="O46" s="14">
        <f t="shared" si="26"/>
        <v>0.15157401663681627</v>
      </c>
    </row>
    <row r="47" spans="1:15" x14ac:dyDescent="0.2">
      <c r="A47" s="21" t="s">
        <v>12</v>
      </c>
      <c r="B47" s="22">
        <v>0</v>
      </c>
      <c r="C47" s="22">
        <v>0</v>
      </c>
      <c r="D47" s="22">
        <f t="shared" si="25"/>
        <v>0</v>
      </c>
      <c r="E47" s="21">
        <v>1</v>
      </c>
      <c r="F47" s="21">
        <f>1803.3-1778.1</f>
        <v>25.200000000000045</v>
      </c>
      <c r="G47" s="55" t="e">
        <f t="shared" si="27"/>
        <v>#NUM!</v>
      </c>
      <c r="H47" s="69">
        <v>0</v>
      </c>
      <c r="I47" s="69">
        <v>0</v>
      </c>
      <c r="J47" s="69" t="e">
        <v>#DIV/0!</v>
      </c>
      <c r="K47" s="69">
        <v>1</v>
      </c>
      <c r="L47" s="62" t="e">
        <v>#DIV/0!</v>
      </c>
      <c r="N47" s="8" t="s">
        <v>12</v>
      </c>
      <c r="O47" s="14" t="e">
        <f t="shared" si="26"/>
        <v>#NUM!</v>
      </c>
    </row>
    <row r="48" spans="1:15" ht="17" x14ac:dyDescent="0.2">
      <c r="A48" s="59" t="s">
        <v>11</v>
      </c>
      <c r="B48" s="63">
        <v>0</v>
      </c>
      <c r="C48" s="63">
        <v>0</v>
      </c>
      <c r="D48" s="22">
        <f t="shared" si="25"/>
        <v>0</v>
      </c>
      <c r="E48" s="59">
        <v>1</v>
      </c>
      <c r="F48" s="59">
        <f>1864.4-1839.2</f>
        <v>25.200000000000045</v>
      </c>
      <c r="G48" s="55" t="e">
        <f t="shared" si="27"/>
        <v>#NUM!</v>
      </c>
      <c r="H48" s="69">
        <v>0</v>
      </c>
      <c r="I48" s="69">
        <v>0</v>
      </c>
      <c r="J48" s="69" t="e">
        <v>#DIV/0!</v>
      </c>
      <c r="K48" s="69">
        <v>1</v>
      </c>
      <c r="L48" s="62" t="e">
        <v>#DIV/0!</v>
      </c>
      <c r="N48" s="18" t="s">
        <v>11</v>
      </c>
      <c r="O48" s="14" t="e">
        <f t="shared" si="26"/>
        <v>#NUM!</v>
      </c>
    </row>
    <row r="49" spans="1:12" x14ac:dyDescent="0.2">
      <c r="A49" s="21"/>
      <c r="B49" s="22"/>
      <c r="C49" s="22"/>
      <c r="D49" s="22"/>
      <c r="E49" s="21"/>
      <c r="F49" s="21"/>
      <c r="G49" s="64"/>
      <c r="H49" s="69"/>
      <c r="I49" s="69"/>
      <c r="J49" s="69"/>
      <c r="K49" s="69"/>
      <c r="L49" s="22"/>
    </row>
    <row r="50" spans="1:12" ht="51" x14ac:dyDescent="0.2">
      <c r="A50" s="20" t="s">
        <v>36</v>
      </c>
      <c r="B50" s="84" t="s">
        <v>27</v>
      </c>
      <c r="C50" s="84"/>
      <c r="D50" s="59" t="s">
        <v>0</v>
      </c>
      <c r="E50" s="59" t="s">
        <v>2</v>
      </c>
      <c r="F50" s="59" t="s">
        <v>1</v>
      </c>
      <c r="G50" s="60" t="s">
        <v>28</v>
      </c>
      <c r="H50" s="86" t="s">
        <v>29</v>
      </c>
      <c r="I50" s="86"/>
      <c r="J50" s="66" t="s">
        <v>0</v>
      </c>
      <c r="K50" s="66" t="s">
        <v>2</v>
      </c>
      <c r="L50" s="61" t="s">
        <v>22</v>
      </c>
    </row>
    <row r="51" spans="1:12" x14ac:dyDescent="0.2">
      <c r="A51" s="21" t="s">
        <v>9</v>
      </c>
      <c r="B51" s="22">
        <v>113</v>
      </c>
      <c r="C51" s="22">
        <v>108</v>
      </c>
      <c r="D51" s="22">
        <f>AVERAGE(B51:C51)</f>
        <v>110.5</v>
      </c>
      <c r="E51" s="21">
        <v>1000</v>
      </c>
      <c r="F51" s="21">
        <f>1934.1-1871.8</f>
        <v>62.299999999999955</v>
      </c>
      <c r="G51" s="55">
        <f>LOG10(D51*100*E51/F51*1000)</f>
        <v>8.2488742313619596</v>
      </c>
      <c r="H51" s="69">
        <v>0</v>
      </c>
      <c r="I51" s="69">
        <v>0</v>
      </c>
      <c r="J51" s="69" t="e">
        <v>#DIV/0!</v>
      </c>
      <c r="K51" s="69">
        <v>1</v>
      </c>
      <c r="L51" s="62" t="e">
        <v>#DIV/0!</v>
      </c>
    </row>
    <row r="52" spans="1:12" x14ac:dyDescent="0.2">
      <c r="A52" s="21" t="s">
        <v>10</v>
      </c>
      <c r="B52" s="22">
        <v>10</v>
      </c>
      <c r="C52" s="22">
        <v>14</v>
      </c>
      <c r="D52" s="22">
        <f t="shared" ref="D52:D55" si="28">AVERAGE(B52:C52)</f>
        <v>12</v>
      </c>
      <c r="E52" s="21">
        <v>1000</v>
      </c>
      <c r="F52" s="21">
        <f>1833-1806.5</f>
        <v>26.5</v>
      </c>
      <c r="G52" s="55">
        <f>LOG10(D52*100*E52/F52*1000)</f>
        <v>7.6559353721108172</v>
      </c>
      <c r="H52" s="69">
        <v>0</v>
      </c>
      <c r="I52" s="69">
        <v>0</v>
      </c>
      <c r="J52" s="69" t="e">
        <v>#DIV/0!</v>
      </c>
      <c r="K52" s="69">
        <v>1</v>
      </c>
      <c r="L52" s="62" t="e">
        <v>#DIV/0!</v>
      </c>
    </row>
    <row r="53" spans="1:12" x14ac:dyDescent="0.2">
      <c r="A53" s="21" t="s">
        <v>7</v>
      </c>
      <c r="B53" s="22">
        <v>11</v>
      </c>
      <c r="C53" s="22">
        <v>11</v>
      </c>
      <c r="D53" s="22">
        <f t="shared" si="28"/>
        <v>11</v>
      </c>
      <c r="E53" s="21">
        <v>100</v>
      </c>
      <c r="F53" s="21">
        <f>1885-1827.7</f>
        <v>57.299999999999955</v>
      </c>
      <c r="G53" s="55">
        <f t="shared" ref="G53:G55" si="29">LOG10(D53*100*E53/F53*1000)</f>
        <v>6.2832380631908356</v>
      </c>
      <c r="H53" s="69">
        <v>0</v>
      </c>
      <c r="I53" s="69">
        <v>0</v>
      </c>
      <c r="J53" s="69" t="e">
        <v>#DIV/0!</v>
      </c>
      <c r="K53" s="69">
        <v>1</v>
      </c>
      <c r="L53" s="62" t="e">
        <v>#DIV/0!</v>
      </c>
    </row>
    <row r="54" spans="1:12" x14ac:dyDescent="0.2">
      <c r="A54" s="21" t="s">
        <v>12</v>
      </c>
      <c r="B54" s="22">
        <v>40</v>
      </c>
      <c r="C54" s="22">
        <v>38</v>
      </c>
      <c r="D54" s="22">
        <f t="shared" si="28"/>
        <v>39</v>
      </c>
      <c r="E54" s="21">
        <v>100</v>
      </c>
      <c r="F54" s="21">
        <f>1843.3-1815.5</f>
        <v>27.799999999999955</v>
      </c>
      <c r="G54" s="55">
        <f t="shared" si="29"/>
        <v>7.1470198111084233</v>
      </c>
      <c r="H54" s="69">
        <v>0</v>
      </c>
      <c r="I54" s="69">
        <v>0</v>
      </c>
      <c r="J54" s="69" t="e">
        <v>#DIV/0!</v>
      </c>
      <c r="K54" s="69">
        <v>1</v>
      </c>
      <c r="L54" s="62" t="e">
        <v>#DIV/0!</v>
      </c>
    </row>
    <row r="55" spans="1:12" ht="17" x14ac:dyDescent="0.2">
      <c r="A55" s="59" t="s">
        <v>11</v>
      </c>
      <c r="B55" s="63">
        <v>7</v>
      </c>
      <c r="C55" s="63">
        <v>5</v>
      </c>
      <c r="D55" s="22">
        <f t="shared" si="28"/>
        <v>6</v>
      </c>
      <c r="E55" s="59">
        <v>1</v>
      </c>
      <c r="F55" s="59">
        <f>1851.2-1774</f>
        <v>77.200000000000045</v>
      </c>
      <c r="G55" s="55">
        <f t="shared" si="29"/>
        <v>3.890533950047907</v>
      </c>
      <c r="H55" s="69">
        <v>0</v>
      </c>
      <c r="I55" s="69">
        <v>0</v>
      </c>
      <c r="J55" s="69" t="e">
        <v>#DIV/0!</v>
      </c>
      <c r="K55" s="69">
        <v>1</v>
      </c>
      <c r="L55" s="62" t="e">
        <v>#DIV/0!</v>
      </c>
    </row>
    <row r="56" spans="1:12" x14ac:dyDescent="0.2">
      <c r="A56" s="21"/>
      <c r="B56" s="22"/>
      <c r="C56" s="22"/>
      <c r="D56" s="22"/>
      <c r="E56" s="21"/>
      <c r="F56" s="21"/>
      <c r="G56" s="64"/>
      <c r="H56" s="69"/>
      <c r="I56" s="69"/>
      <c r="J56" s="69"/>
      <c r="K56" s="69"/>
      <c r="L56" s="22"/>
    </row>
    <row r="57" spans="1:12" ht="51" x14ac:dyDescent="0.2">
      <c r="A57" s="20" t="s">
        <v>37</v>
      </c>
      <c r="B57" s="84" t="s">
        <v>27</v>
      </c>
      <c r="C57" s="84"/>
      <c r="D57" s="59" t="s">
        <v>0</v>
      </c>
      <c r="E57" s="59" t="s">
        <v>2</v>
      </c>
      <c r="F57" s="59" t="s">
        <v>1</v>
      </c>
      <c r="G57" s="60" t="s">
        <v>28</v>
      </c>
      <c r="H57" s="86" t="s">
        <v>29</v>
      </c>
      <c r="I57" s="86"/>
      <c r="J57" s="66" t="s">
        <v>0</v>
      </c>
      <c r="K57" s="66" t="s">
        <v>2</v>
      </c>
      <c r="L57" s="61" t="s">
        <v>22</v>
      </c>
    </row>
    <row r="58" spans="1:12" x14ac:dyDescent="0.2">
      <c r="A58" s="21" t="s">
        <v>9</v>
      </c>
      <c r="B58" s="22">
        <v>38</v>
      </c>
      <c r="C58" s="22">
        <v>33</v>
      </c>
      <c r="D58" s="22">
        <f>AVERAGE(B58:C58)</f>
        <v>35.5</v>
      </c>
      <c r="E58" s="21">
        <v>10</v>
      </c>
      <c r="F58" s="21">
        <f>1851.9-1828.2</f>
        <v>23.700000000000045</v>
      </c>
      <c r="G58" s="55">
        <f>LOG10(D58*100*E58/F58*1000)</f>
        <v>6.1754800070449898</v>
      </c>
      <c r="H58" s="69">
        <v>0</v>
      </c>
      <c r="I58" s="69">
        <v>0</v>
      </c>
      <c r="J58" s="69" t="e">
        <v>#DIV/0!</v>
      </c>
      <c r="K58" s="69">
        <v>1</v>
      </c>
      <c r="L58" s="62" t="e">
        <v>#DIV/0!</v>
      </c>
    </row>
    <row r="59" spans="1:12" x14ac:dyDescent="0.2">
      <c r="A59" s="21" t="s">
        <v>10</v>
      </c>
      <c r="B59" s="22">
        <v>9</v>
      </c>
      <c r="C59" s="22">
        <v>10</v>
      </c>
      <c r="D59" s="22">
        <f t="shared" ref="D59:D62" si="30">AVERAGE(B59:C59)</f>
        <v>9.5</v>
      </c>
      <c r="E59" s="21">
        <v>1</v>
      </c>
      <c r="F59" s="21">
        <f>1882.5-1870.2</f>
        <v>12.299999999999955</v>
      </c>
      <c r="G59" s="55">
        <f>LOG10(D59*100*E59/F59*1000)</f>
        <v>4.8878184938494513</v>
      </c>
      <c r="H59" s="69">
        <v>0</v>
      </c>
      <c r="I59" s="69">
        <v>0</v>
      </c>
      <c r="J59" s="69" t="e">
        <v>#DIV/0!</v>
      </c>
      <c r="K59" s="69">
        <v>1</v>
      </c>
      <c r="L59" s="62" t="e">
        <v>#DIV/0!</v>
      </c>
    </row>
    <row r="60" spans="1:12" x14ac:dyDescent="0.2">
      <c r="A60" s="21" t="s">
        <v>7</v>
      </c>
      <c r="B60" s="22">
        <v>15</v>
      </c>
      <c r="C60" s="22">
        <v>24</v>
      </c>
      <c r="D60" s="22">
        <f t="shared" si="30"/>
        <v>19.5</v>
      </c>
      <c r="E60" s="21">
        <v>10</v>
      </c>
      <c r="F60" s="21">
        <f>1871.4-1779.7</f>
        <v>91.700000000000045</v>
      </c>
      <c r="G60" s="55">
        <f t="shared" ref="G60:G62" si="31">LOG10(D60*100*E60/F60*1000)</f>
        <v>5.3276652756924969</v>
      </c>
      <c r="H60" s="69">
        <v>0</v>
      </c>
      <c r="I60" s="69">
        <v>0</v>
      </c>
      <c r="J60" s="69" t="e">
        <v>#DIV/0!</v>
      </c>
      <c r="K60" s="69">
        <v>1</v>
      </c>
      <c r="L60" s="62" t="e">
        <v>#DIV/0!</v>
      </c>
    </row>
    <row r="61" spans="1:12" x14ac:dyDescent="0.2">
      <c r="A61" s="21" t="s">
        <v>12</v>
      </c>
      <c r="B61" s="22">
        <v>0</v>
      </c>
      <c r="C61" s="22">
        <v>0</v>
      </c>
      <c r="D61" s="22">
        <f t="shared" si="30"/>
        <v>0</v>
      </c>
      <c r="E61" s="21">
        <v>1</v>
      </c>
      <c r="F61" s="21">
        <f>1887-1854.7</f>
        <v>32.299999999999955</v>
      </c>
      <c r="G61" s="55" t="e">
        <f t="shared" si="31"/>
        <v>#NUM!</v>
      </c>
      <c r="H61" s="69">
        <v>0</v>
      </c>
      <c r="I61" s="69">
        <v>0</v>
      </c>
      <c r="J61" s="69" t="e">
        <v>#DIV/0!</v>
      </c>
      <c r="K61" s="69">
        <v>1</v>
      </c>
      <c r="L61" s="62" t="e">
        <v>#DIV/0!</v>
      </c>
    </row>
    <row r="62" spans="1:12" ht="17" x14ac:dyDescent="0.2">
      <c r="A62" s="59" t="s">
        <v>11</v>
      </c>
      <c r="B62" s="63">
        <v>0</v>
      </c>
      <c r="C62" s="63">
        <v>0</v>
      </c>
      <c r="D62" s="22">
        <f t="shared" si="30"/>
        <v>0</v>
      </c>
      <c r="E62" s="59">
        <v>1</v>
      </c>
      <c r="F62" s="59">
        <f>1723.9-1674.1</f>
        <v>49.800000000000182</v>
      </c>
      <c r="G62" s="55" t="e">
        <f t="shared" si="31"/>
        <v>#NUM!</v>
      </c>
      <c r="H62" s="69">
        <v>0</v>
      </c>
      <c r="I62" s="69">
        <v>0</v>
      </c>
      <c r="J62" s="69" t="e">
        <v>#DIV/0!</v>
      </c>
      <c r="K62" s="69">
        <v>1</v>
      </c>
      <c r="L62" s="62" t="e">
        <v>#DIV/0!</v>
      </c>
    </row>
    <row r="63" spans="1:12" x14ac:dyDescent="0.2">
      <c r="A63" s="8"/>
      <c r="B63" s="9"/>
      <c r="C63" s="9"/>
      <c r="D63" s="9"/>
      <c r="E63" s="8"/>
      <c r="F63" s="8"/>
      <c r="G63" s="13"/>
      <c r="H63" s="14"/>
    </row>
    <row r="64" spans="1:12" x14ac:dyDescent="0.2">
      <c r="A64" s="2"/>
      <c r="B64" s="11"/>
      <c r="C64" s="11"/>
      <c r="D64" s="44"/>
      <c r="E64" s="44"/>
      <c r="F64" s="44"/>
      <c r="G64" s="12"/>
      <c r="H64" s="12"/>
    </row>
    <row r="65" spans="1:8" x14ac:dyDescent="0.2">
      <c r="A65" s="8"/>
      <c r="E65" s="4"/>
      <c r="F65" s="4"/>
      <c r="G65" s="13"/>
      <c r="H65" s="14"/>
    </row>
    <row r="66" spans="1:8" x14ac:dyDescent="0.2">
      <c r="A66" s="8"/>
      <c r="B66" s="9"/>
      <c r="C66" s="9"/>
      <c r="D66" s="9"/>
      <c r="E66" s="8"/>
      <c r="F66" s="8"/>
      <c r="G66" s="13"/>
      <c r="H66" s="14"/>
    </row>
    <row r="67" spans="1:8" x14ac:dyDescent="0.2">
      <c r="A67" s="8"/>
      <c r="B67" s="9"/>
      <c r="C67" s="9"/>
      <c r="D67" s="9"/>
      <c r="E67" s="8"/>
      <c r="F67" s="8"/>
      <c r="G67" s="13"/>
      <c r="H67" s="14"/>
    </row>
    <row r="68" spans="1:8" x14ac:dyDescent="0.2">
      <c r="A68" s="8"/>
      <c r="B68" s="9"/>
      <c r="C68" s="9"/>
      <c r="D68" s="9"/>
      <c r="E68" s="8"/>
      <c r="F68" s="8"/>
      <c r="G68" s="13"/>
      <c r="H68" s="14"/>
    </row>
    <row r="69" spans="1:8" x14ac:dyDescent="0.2">
      <c r="A69" s="18"/>
      <c r="B69" s="10"/>
      <c r="C69" s="10"/>
      <c r="D69" s="9"/>
      <c r="E69" s="18"/>
      <c r="F69" s="18"/>
      <c r="G69" s="13"/>
      <c r="H69" s="14"/>
    </row>
    <row r="70" spans="1:8" x14ac:dyDescent="0.2">
      <c r="A70" s="8"/>
      <c r="B70" s="9"/>
      <c r="C70" s="9"/>
      <c r="D70" s="9"/>
      <c r="E70" s="8"/>
      <c r="F70" s="4"/>
      <c r="G70" s="13"/>
      <c r="H70" s="14"/>
    </row>
    <row r="71" spans="1:8" x14ac:dyDescent="0.2">
      <c r="A71" s="2"/>
      <c r="B71" s="11"/>
      <c r="C71" s="11"/>
      <c r="D71" s="44"/>
      <c r="E71" s="44"/>
      <c r="F71" s="44"/>
      <c r="G71" s="12"/>
      <c r="H71" s="14"/>
    </row>
    <row r="72" spans="1:8" x14ac:dyDescent="0.2">
      <c r="A72" s="8"/>
      <c r="E72" s="4"/>
      <c r="F72" s="4"/>
      <c r="G72" s="13"/>
      <c r="H72" s="14"/>
    </row>
    <row r="73" spans="1:8" x14ac:dyDescent="0.2">
      <c r="A73" s="8"/>
      <c r="B73" s="9"/>
      <c r="C73" s="9"/>
      <c r="D73" s="9"/>
      <c r="E73" s="8"/>
      <c r="F73" s="8"/>
      <c r="G73" s="13"/>
      <c r="H73" s="14"/>
    </row>
    <row r="74" spans="1:8" x14ac:dyDescent="0.2">
      <c r="A74" s="8"/>
      <c r="B74" s="9"/>
      <c r="C74" s="9"/>
      <c r="D74" s="9"/>
      <c r="E74" s="8"/>
      <c r="F74" s="8"/>
      <c r="G74" s="13"/>
      <c r="H74" s="14"/>
    </row>
    <row r="75" spans="1:8" x14ac:dyDescent="0.2">
      <c r="A75" s="8"/>
      <c r="B75" s="9"/>
      <c r="C75" s="9"/>
      <c r="D75" s="9"/>
      <c r="E75" s="8"/>
      <c r="F75" s="8"/>
      <c r="G75" s="13"/>
      <c r="H75" s="14"/>
    </row>
    <row r="76" spans="1:8" x14ac:dyDescent="0.2">
      <c r="A76" s="18"/>
      <c r="B76" s="10"/>
      <c r="C76" s="10"/>
      <c r="D76" s="9"/>
      <c r="E76" s="18"/>
      <c r="F76" s="18"/>
      <c r="G76" s="13"/>
      <c r="H76" s="14"/>
    </row>
    <row r="77" spans="1:8" x14ac:dyDescent="0.2">
      <c r="A77" s="20"/>
      <c r="B77" s="11"/>
      <c r="C77" s="11"/>
      <c r="D77" s="44"/>
      <c r="E77" s="44"/>
      <c r="F77" s="44"/>
      <c r="G77" s="12"/>
      <c r="H77" s="14"/>
    </row>
    <row r="78" spans="1:8" x14ac:dyDescent="0.2">
      <c r="A78" s="2"/>
      <c r="B78" s="11"/>
      <c r="C78" s="11"/>
      <c r="D78" s="44"/>
      <c r="E78" s="44"/>
      <c r="F78" s="44"/>
      <c r="G78" s="12"/>
      <c r="H78" s="14"/>
    </row>
    <row r="79" spans="1:8" x14ac:dyDescent="0.2">
      <c r="A79" s="8"/>
      <c r="E79" s="4"/>
      <c r="F79" s="4"/>
      <c r="G79" s="13"/>
      <c r="H79" s="14"/>
    </row>
    <row r="80" spans="1:8" x14ac:dyDescent="0.2">
      <c r="A80" s="8"/>
      <c r="B80" s="9"/>
      <c r="C80" s="9"/>
      <c r="D80" s="9"/>
      <c r="E80" s="8"/>
      <c r="F80" s="8"/>
      <c r="G80" s="13"/>
      <c r="H80" s="14"/>
    </row>
    <row r="81" spans="1:8" x14ac:dyDescent="0.2">
      <c r="A81" s="8"/>
      <c r="B81" s="9"/>
      <c r="C81" s="9"/>
      <c r="D81" s="9"/>
      <c r="E81" s="8"/>
      <c r="F81" s="8"/>
      <c r="G81" s="13"/>
      <c r="H81" s="14"/>
    </row>
    <row r="82" spans="1:8" x14ac:dyDescent="0.2">
      <c r="A82" s="8"/>
      <c r="B82" s="9"/>
      <c r="C82" s="9"/>
      <c r="D82" s="9"/>
      <c r="E82" s="8"/>
      <c r="F82" s="8"/>
      <c r="G82" s="13"/>
      <c r="H82" s="14"/>
    </row>
    <row r="83" spans="1:8" x14ac:dyDescent="0.2">
      <c r="A83" s="18"/>
      <c r="B83" s="10"/>
      <c r="C83" s="10"/>
      <c r="D83" s="9"/>
      <c r="E83" s="18"/>
      <c r="F83" s="18"/>
      <c r="G83" s="13"/>
      <c r="H83" s="14"/>
    </row>
    <row r="84" spans="1:8" x14ac:dyDescent="0.2">
      <c r="A84" s="8"/>
      <c r="B84" s="9"/>
      <c r="C84" s="9"/>
      <c r="D84" s="9"/>
      <c r="E84" s="8"/>
      <c r="F84" s="8"/>
      <c r="G84" s="13"/>
      <c r="H84" s="14"/>
    </row>
    <row r="85" spans="1:8" x14ac:dyDescent="0.2">
      <c r="A85" s="2"/>
      <c r="B85" s="11"/>
      <c r="C85" s="11"/>
      <c r="D85" s="44"/>
      <c r="E85" s="44"/>
      <c r="F85" s="44"/>
      <c r="G85" s="12"/>
      <c r="H85" s="14"/>
    </row>
    <row r="86" spans="1:8" x14ac:dyDescent="0.2">
      <c r="A86" s="8"/>
      <c r="E86" s="4"/>
      <c r="F86" s="4"/>
      <c r="G86" s="13"/>
      <c r="H86" s="14"/>
    </row>
    <row r="87" spans="1:8" x14ac:dyDescent="0.2">
      <c r="A87" s="8"/>
      <c r="B87" s="9"/>
      <c r="C87" s="9"/>
      <c r="D87" s="9"/>
      <c r="E87" s="8"/>
      <c r="F87" s="8"/>
      <c r="G87" s="13"/>
      <c r="H87" s="14"/>
    </row>
    <row r="88" spans="1:8" x14ac:dyDescent="0.2">
      <c r="A88" s="8"/>
      <c r="B88" s="9"/>
      <c r="C88" s="9"/>
      <c r="D88" s="9"/>
      <c r="E88" s="8"/>
      <c r="F88" s="8"/>
      <c r="G88" s="13"/>
      <c r="H88" s="14"/>
    </row>
    <row r="89" spans="1:8" x14ac:dyDescent="0.2">
      <c r="A89" s="8"/>
      <c r="B89" s="9"/>
      <c r="C89" s="9"/>
      <c r="D89" s="9"/>
      <c r="E89" s="8"/>
      <c r="F89" s="8"/>
      <c r="G89" s="13"/>
      <c r="H89" s="14"/>
    </row>
    <row r="90" spans="1:8" x14ac:dyDescent="0.2">
      <c r="A90" s="18"/>
      <c r="B90" s="10"/>
      <c r="C90" s="10"/>
      <c r="D90" s="9"/>
      <c r="E90" s="18"/>
      <c r="F90" s="18"/>
      <c r="G90" s="13"/>
      <c r="H90" s="14"/>
    </row>
    <row r="91" spans="1:8" x14ac:dyDescent="0.2">
      <c r="A91" s="8"/>
      <c r="B91" s="9"/>
      <c r="C91" s="9"/>
      <c r="D91" s="9"/>
      <c r="E91" s="8"/>
      <c r="F91" s="8"/>
      <c r="G91" s="13"/>
      <c r="H91" s="14"/>
    </row>
    <row r="92" spans="1:8" x14ac:dyDescent="0.2">
      <c r="A92" s="2"/>
      <c r="B92" s="11"/>
      <c r="C92" s="11"/>
      <c r="D92" s="44"/>
      <c r="E92" s="44"/>
      <c r="F92" s="44"/>
      <c r="G92" s="12"/>
      <c r="H92" s="14"/>
    </row>
    <row r="93" spans="1:8" x14ac:dyDescent="0.2">
      <c r="A93" s="8"/>
      <c r="E93" s="4"/>
      <c r="F93" s="4"/>
      <c r="G93" s="13"/>
      <c r="H93" s="14"/>
    </row>
    <row r="94" spans="1:8" x14ac:dyDescent="0.2">
      <c r="A94" s="8"/>
      <c r="B94" s="9"/>
      <c r="C94" s="9"/>
      <c r="D94" s="9"/>
      <c r="E94" s="8"/>
      <c r="F94" s="8"/>
      <c r="G94" s="13"/>
      <c r="H94" s="14"/>
    </row>
    <row r="95" spans="1:8" x14ac:dyDescent="0.2">
      <c r="A95" s="8"/>
      <c r="B95" s="9"/>
      <c r="C95" s="9"/>
      <c r="D95" s="9"/>
      <c r="E95" s="8"/>
      <c r="F95" s="8"/>
      <c r="G95" s="13"/>
      <c r="H95" s="14"/>
    </row>
    <row r="96" spans="1:8" x14ac:dyDescent="0.2">
      <c r="A96" s="8"/>
      <c r="B96" s="9"/>
      <c r="C96" s="9"/>
      <c r="D96" s="9"/>
      <c r="E96" s="8"/>
      <c r="F96" s="8"/>
      <c r="G96" s="13"/>
      <c r="H96" s="14"/>
    </row>
    <row r="97" spans="1:8" x14ac:dyDescent="0.2">
      <c r="A97" s="18"/>
      <c r="B97" s="10"/>
      <c r="C97" s="10"/>
      <c r="D97" s="9"/>
      <c r="E97" s="18"/>
      <c r="F97" s="18"/>
      <c r="G97" s="13"/>
      <c r="H97" s="12"/>
    </row>
    <row r="98" spans="1:8" x14ac:dyDescent="0.2">
      <c r="A98" s="8"/>
      <c r="B98" s="9"/>
      <c r="C98" s="9"/>
      <c r="D98" s="9"/>
      <c r="E98" s="8"/>
      <c r="F98" s="4"/>
      <c r="G98" s="13"/>
      <c r="H98" s="14"/>
    </row>
    <row r="99" spans="1:8" x14ac:dyDescent="0.2">
      <c r="A99" s="2"/>
      <c r="B99" s="11"/>
      <c r="C99" s="11"/>
      <c r="D99" s="44"/>
      <c r="E99" s="44"/>
      <c r="F99" s="44"/>
      <c r="G99" s="12"/>
      <c r="H99" s="14"/>
    </row>
    <row r="100" spans="1:8" x14ac:dyDescent="0.2">
      <c r="A100" s="8"/>
      <c r="E100" s="4"/>
      <c r="F100" s="4"/>
      <c r="G100" s="13"/>
      <c r="H100" s="14"/>
    </row>
    <row r="101" spans="1:8" x14ac:dyDescent="0.2">
      <c r="A101" s="8"/>
      <c r="B101" s="9"/>
      <c r="C101" s="9"/>
      <c r="D101" s="9"/>
      <c r="E101" s="8"/>
      <c r="F101" s="8"/>
      <c r="G101" s="13"/>
      <c r="H101" s="14"/>
    </row>
    <row r="102" spans="1:8" x14ac:dyDescent="0.2">
      <c r="A102" s="8"/>
      <c r="B102" s="9"/>
      <c r="C102" s="9"/>
      <c r="D102" s="9"/>
      <c r="E102" s="8"/>
      <c r="F102" s="8"/>
      <c r="G102" s="13"/>
      <c r="H102" s="14"/>
    </row>
    <row r="103" spans="1:8" x14ac:dyDescent="0.2">
      <c r="A103" s="8"/>
      <c r="B103" s="9"/>
      <c r="C103" s="9"/>
      <c r="D103" s="9"/>
      <c r="E103" s="8"/>
      <c r="F103" s="8"/>
      <c r="G103" s="13"/>
      <c r="H103" s="14"/>
    </row>
    <row r="104" spans="1:8" x14ac:dyDescent="0.2">
      <c r="A104" s="18"/>
      <c r="B104" s="10"/>
      <c r="C104" s="10"/>
      <c r="D104" s="9"/>
      <c r="E104" s="18"/>
      <c r="F104" s="18"/>
      <c r="G104" s="13"/>
      <c r="H104" s="14"/>
    </row>
    <row r="105" spans="1:8" x14ac:dyDescent="0.2">
      <c r="A105" s="20"/>
      <c r="B105" s="11"/>
      <c r="C105" s="11"/>
      <c r="D105" s="44"/>
      <c r="E105" s="44"/>
      <c r="F105" s="44"/>
      <c r="G105" s="12"/>
      <c r="H105" s="14"/>
    </row>
    <row r="106" spans="1:8" x14ac:dyDescent="0.2">
      <c r="A106" s="2"/>
      <c r="B106" s="11"/>
      <c r="C106" s="11"/>
      <c r="D106" s="44"/>
      <c r="E106" s="44"/>
      <c r="F106" s="44"/>
      <c r="G106" s="12"/>
      <c r="H106" s="14"/>
    </row>
    <row r="107" spans="1:8" x14ac:dyDescent="0.2">
      <c r="A107" s="8"/>
      <c r="E107" s="4"/>
      <c r="F107" s="4"/>
      <c r="G107" s="13"/>
      <c r="H107" s="14"/>
    </row>
    <row r="108" spans="1:8" x14ac:dyDescent="0.2">
      <c r="A108" s="8"/>
      <c r="B108" s="9"/>
      <c r="C108" s="9"/>
      <c r="D108" s="9"/>
      <c r="E108" s="8"/>
      <c r="F108" s="8"/>
      <c r="G108" s="13"/>
      <c r="H108" s="14"/>
    </row>
    <row r="109" spans="1:8" x14ac:dyDescent="0.2">
      <c r="A109" s="8"/>
      <c r="B109" s="9"/>
      <c r="C109" s="9"/>
      <c r="D109" s="9"/>
      <c r="E109" s="8"/>
      <c r="F109" s="8"/>
      <c r="G109" s="13"/>
      <c r="H109" s="14"/>
    </row>
    <row r="110" spans="1:8" x14ac:dyDescent="0.2">
      <c r="A110" s="8"/>
      <c r="B110" s="9"/>
      <c r="C110" s="9"/>
      <c r="D110" s="9"/>
      <c r="E110" s="8"/>
      <c r="F110" s="8"/>
      <c r="G110" s="13"/>
      <c r="H110" s="14"/>
    </row>
    <row r="111" spans="1:8" x14ac:dyDescent="0.2">
      <c r="A111" s="18"/>
      <c r="B111" s="10"/>
      <c r="C111" s="10"/>
      <c r="D111" s="9"/>
      <c r="E111" s="18"/>
      <c r="F111" s="18"/>
      <c r="G111" s="13"/>
      <c r="H111" s="14"/>
    </row>
    <row r="112" spans="1:8" x14ac:dyDescent="0.2">
      <c r="A112" s="8"/>
      <c r="B112" s="22"/>
      <c r="C112" s="22"/>
      <c r="D112" s="9"/>
      <c r="E112" s="4"/>
      <c r="F112" s="4"/>
      <c r="G112" s="14"/>
      <c r="H112" s="14"/>
    </row>
    <row r="113" spans="1:8" x14ac:dyDescent="0.2">
      <c r="A113" s="2"/>
      <c r="B113" s="11"/>
      <c r="C113" s="11"/>
      <c r="D113" s="44"/>
      <c r="E113" s="44"/>
      <c r="F113" s="44"/>
      <c r="G113" s="12"/>
      <c r="H113" s="14"/>
    </row>
    <row r="114" spans="1:8" x14ac:dyDescent="0.2">
      <c r="A114" s="8"/>
      <c r="E114" s="4"/>
      <c r="F114" s="4"/>
      <c r="G114" s="13"/>
      <c r="H114" s="14"/>
    </row>
    <row r="115" spans="1:8" x14ac:dyDescent="0.2">
      <c r="A115" s="8"/>
      <c r="B115" s="9"/>
      <c r="C115" s="9"/>
      <c r="D115" s="9"/>
      <c r="E115" s="8"/>
      <c r="F115" s="8"/>
      <c r="G115" s="13"/>
      <c r="H115" s="14"/>
    </row>
    <row r="116" spans="1:8" x14ac:dyDescent="0.2">
      <c r="A116" s="8"/>
      <c r="B116" s="9"/>
      <c r="C116" s="9"/>
      <c r="D116" s="9"/>
      <c r="E116" s="8"/>
      <c r="F116" s="8"/>
      <c r="G116" s="13"/>
      <c r="H116" s="14"/>
    </row>
    <row r="117" spans="1:8" x14ac:dyDescent="0.2">
      <c r="A117" s="8"/>
      <c r="B117" s="9"/>
      <c r="C117" s="9"/>
      <c r="D117" s="9"/>
      <c r="E117" s="8"/>
      <c r="F117" s="8"/>
      <c r="G117" s="13"/>
      <c r="H117" s="14"/>
    </row>
    <row r="118" spans="1:8" x14ac:dyDescent="0.2">
      <c r="A118" s="18"/>
      <c r="B118" s="10"/>
      <c r="C118" s="10"/>
      <c r="D118" s="9"/>
      <c r="E118" s="18"/>
      <c r="F118" s="18"/>
      <c r="G118" s="13"/>
      <c r="H118" s="14"/>
    </row>
    <row r="119" spans="1:8" x14ac:dyDescent="0.2">
      <c r="A119" s="8"/>
      <c r="B119" s="9"/>
      <c r="C119" s="9"/>
      <c r="D119" s="9"/>
      <c r="E119" s="8"/>
      <c r="F119" s="8"/>
      <c r="G119" s="13"/>
      <c r="H119" s="14"/>
    </row>
    <row r="120" spans="1:8" x14ac:dyDescent="0.2">
      <c r="A120" s="2"/>
      <c r="B120" s="11"/>
      <c r="C120" s="11"/>
      <c r="D120" s="44"/>
      <c r="E120" s="44"/>
      <c r="F120" s="44"/>
      <c r="G120" s="12"/>
      <c r="H120" s="14"/>
    </row>
    <row r="121" spans="1:8" x14ac:dyDescent="0.2">
      <c r="A121" s="8"/>
      <c r="E121" s="4"/>
      <c r="F121" s="4"/>
      <c r="G121" s="13"/>
      <c r="H121" s="14"/>
    </row>
    <row r="122" spans="1:8" x14ac:dyDescent="0.2">
      <c r="A122" s="8"/>
      <c r="B122" s="9"/>
      <c r="C122" s="9"/>
      <c r="D122" s="9"/>
      <c r="E122" s="8"/>
      <c r="F122" s="8"/>
      <c r="G122" s="13"/>
      <c r="H122" s="14"/>
    </row>
    <row r="123" spans="1:8" x14ac:dyDescent="0.2">
      <c r="A123" s="8"/>
      <c r="B123" s="9"/>
      <c r="C123" s="9"/>
      <c r="D123" s="9"/>
      <c r="E123" s="8"/>
      <c r="F123" s="8"/>
      <c r="G123" s="13"/>
      <c r="H123" s="14"/>
    </row>
    <row r="124" spans="1:8" x14ac:dyDescent="0.2">
      <c r="A124" s="8"/>
      <c r="B124" s="9"/>
      <c r="C124" s="9"/>
      <c r="D124" s="9"/>
      <c r="E124" s="8"/>
      <c r="F124" s="8"/>
      <c r="G124" s="13"/>
      <c r="H124" s="14"/>
    </row>
    <row r="125" spans="1:8" x14ac:dyDescent="0.2">
      <c r="A125" s="18"/>
      <c r="B125" s="10"/>
      <c r="C125" s="10"/>
      <c r="D125" s="9"/>
      <c r="E125" s="18"/>
      <c r="F125" s="18"/>
      <c r="G125" s="13"/>
      <c r="H125" s="14"/>
    </row>
    <row r="126" spans="1:8" x14ac:dyDescent="0.2">
      <c r="A126" s="8"/>
      <c r="B126" s="9"/>
      <c r="C126" s="9"/>
      <c r="D126" s="9"/>
      <c r="E126" s="8"/>
      <c r="F126" s="4"/>
      <c r="G126" s="13"/>
      <c r="H126" s="14"/>
    </row>
    <row r="127" spans="1:8" x14ac:dyDescent="0.2">
      <c r="A127" s="2"/>
      <c r="B127" s="11"/>
      <c r="C127" s="11"/>
      <c r="D127" s="44"/>
      <c r="E127" s="44"/>
      <c r="F127" s="44"/>
      <c r="G127" s="12"/>
      <c r="H127" s="14"/>
    </row>
    <row r="128" spans="1:8" x14ac:dyDescent="0.2">
      <c r="A128" s="8"/>
      <c r="E128" s="4"/>
      <c r="F128" s="4"/>
      <c r="G128" s="13"/>
      <c r="H128" s="14"/>
    </row>
    <row r="129" spans="1:8" x14ac:dyDescent="0.2">
      <c r="A129" s="8"/>
      <c r="B129" s="9"/>
      <c r="C129" s="9"/>
      <c r="D129" s="9"/>
      <c r="E129" s="8"/>
      <c r="F129" s="8"/>
      <c r="G129" s="13"/>
      <c r="H129" s="14"/>
    </row>
    <row r="130" spans="1:8" ht="18" customHeight="1" x14ac:dyDescent="0.2">
      <c r="A130" s="8"/>
      <c r="B130" s="9"/>
      <c r="C130" s="9"/>
      <c r="D130" s="9"/>
      <c r="E130" s="8"/>
      <c r="F130" s="8"/>
      <c r="G130" s="13"/>
      <c r="H130" s="12"/>
    </row>
    <row r="131" spans="1:8" x14ac:dyDescent="0.2">
      <c r="A131" s="8"/>
      <c r="B131" s="9"/>
      <c r="C131" s="9"/>
      <c r="D131" s="9"/>
      <c r="E131" s="8"/>
      <c r="F131" s="8"/>
      <c r="G131" s="13"/>
      <c r="H131" s="14"/>
    </row>
    <row r="132" spans="1:8" x14ac:dyDescent="0.2">
      <c r="A132" s="18"/>
      <c r="B132" s="10"/>
      <c r="C132" s="10"/>
      <c r="D132" s="9"/>
      <c r="E132" s="18"/>
      <c r="F132" s="18"/>
      <c r="G132" s="13"/>
      <c r="H132" s="14"/>
    </row>
    <row r="133" spans="1:8" x14ac:dyDescent="0.2">
      <c r="A133" s="8"/>
      <c r="B133" s="9"/>
      <c r="C133" s="9"/>
      <c r="D133" s="9"/>
      <c r="E133" s="8"/>
      <c r="F133" s="8"/>
      <c r="G133" s="13"/>
      <c r="H133" s="14"/>
    </row>
    <row r="134" spans="1:8" x14ac:dyDescent="0.2">
      <c r="A134" s="2"/>
      <c r="B134" s="11"/>
      <c r="C134" s="11"/>
      <c r="D134" s="44"/>
      <c r="E134" s="44"/>
      <c r="F134" s="44"/>
      <c r="G134" s="12"/>
      <c r="H134" s="14"/>
    </row>
    <row r="135" spans="1:8" x14ac:dyDescent="0.2">
      <c r="A135" s="8"/>
      <c r="E135" s="4"/>
      <c r="F135" s="4"/>
      <c r="G135" s="13"/>
      <c r="H135" s="14"/>
    </row>
    <row r="136" spans="1:8" x14ac:dyDescent="0.2">
      <c r="A136" s="8"/>
      <c r="B136" s="9"/>
      <c r="C136" s="9"/>
      <c r="D136" s="9"/>
      <c r="E136" s="8"/>
      <c r="F136" s="8"/>
      <c r="G136" s="13"/>
      <c r="H136" s="14"/>
    </row>
    <row r="137" spans="1:8" x14ac:dyDescent="0.2">
      <c r="A137" s="8"/>
      <c r="B137" s="9"/>
      <c r="C137" s="9"/>
      <c r="D137" s="9"/>
      <c r="E137" s="8"/>
      <c r="F137" s="8"/>
      <c r="G137" s="13"/>
      <c r="H137" s="14"/>
    </row>
    <row r="138" spans="1:8" x14ac:dyDescent="0.2">
      <c r="A138" s="8"/>
      <c r="B138" s="9"/>
      <c r="C138" s="9"/>
      <c r="D138" s="9"/>
      <c r="E138" s="8"/>
      <c r="F138" s="8"/>
      <c r="G138" s="13"/>
      <c r="H138" s="14"/>
    </row>
    <row r="139" spans="1:8" x14ac:dyDescent="0.2">
      <c r="A139" s="18"/>
      <c r="B139" s="10"/>
      <c r="C139" s="10"/>
      <c r="D139" s="9"/>
      <c r="E139" s="18"/>
      <c r="F139" s="18"/>
      <c r="G139" s="13"/>
      <c r="H139" s="14"/>
    </row>
    <row r="140" spans="1:8" x14ac:dyDescent="0.2">
      <c r="A140" s="21"/>
      <c r="B140" s="22"/>
      <c r="C140" s="22"/>
      <c r="D140" s="9"/>
      <c r="E140" s="21"/>
      <c r="F140" s="21"/>
      <c r="G140" s="13"/>
      <c r="H140" s="14"/>
    </row>
    <row r="141" spans="1:8" x14ac:dyDescent="0.2">
      <c r="A141" s="2"/>
      <c r="B141" s="11"/>
      <c r="C141" s="11"/>
      <c r="D141" s="44"/>
      <c r="E141" s="44"/>
      <c r="F141" s="44"/>
      <c r="G141" s="12"/>
      <c r="H141" s="14"/>
    </row>
    <row r="142" spans="1:8" x14ac:dyDescent="0.2">
      <c r="A142" s="8"/>
      <c r="E142" s="4"/>
      <c r="F142" s="4"/>
      <c r="G142" s="13"/>
      <c r="H142" s="14"/>
    </row>
    <row r="143" spans="1:8" x14ac:dyDescent="0.2">
      <c r="A143" s="8"/>
      <c r="B143" s="9"/>
      <c r="C143" s="9"/>
      <c r="D143" s="9"/>
      <c r="E143" s="8"/>
      <c r="F143" s="8"/>
      <c r="G143" s="13"/>
      <c r="H143" s="14"/>
    </row>
    <row r="144" spans="1:8" x14ac:dyDescent="0.2">
      <c r="A144" s="8"/>
      <c r="B144" s="9"/>
      <c r="C144" s="9"/>
      <c r="D144" s="9"/>
      <c r="E144" s="8"/>
      <c r="F144" s="8"/>
      <c r="G144" s="13"/>
      <c r="H144" s="14"/>
    </row>
    <row r="145" spans="1:8" x14ac:dyDescent="0.2">
      <c r="A145" s="8"/>
      <c r="B145" s="9"/>
      <c r="C145" s="9"/>
      <c r="D145" s="9"/>
      <c r="E145" s="8"/>
      <c r="F145" s="8"/>
      <c r="G145" s="13"/>
      <c r="H145" s="14"/>
    </row>
    <row r="146" spans="1:8" x14ac:dyDescent="0.2">
      <c r="A146" s="18"/>
      <c r="B146" s="10"/>
      <c r="C146" s="10"/>
      <c r="D146" s="9"/>
      <c r="E146" s="18"/>
      <c r="F146" s="18"/>
      <c r="G146" s="13"/>
      <c r="H146" s="14"/>
    </row>
    <row r="147" spans="1:8" x14ac:dyDescent="0.2">
      <c r="A147" s="8"/>
      <c r="B147" s="9"/>
      <c r="C147" s="9"/>
      <c r="D147" s="9"/>
      <c r="E147" s="8"/>
      <c r="F147" s="8"/>
      <c r="G147" s="13"/>
      <c r="H147" s="14"/>
    </row>
    <row r="148" spans="1:8" x14ac:dyDescent="0.2">
      <c r="A148" s="2"/>
      <c r="B148" s="11"/>
      <c r="C148" s="11"/>
      <c r="D148" s="44"/>
      <c r="E148" s="44"/>
      <c r="F148" s="44"/>
      <c r="G148" s="12"/>
      <c r="H148" s="14"/>
    </row>
    <row r="149" spans="1:8" x14ac:dyDescent="0.2">
      <c r="A149" s="8"/>
      <c r="E149" s="4"/>
      <c r="F149" s="4"/>
      <c r="G149" s="13"/>
      <c r="H149" s="14"/>
    </row>
    <row r="150" spans="1:8" x14ac:dyDescent="0.2">
      <c r="A150" s="8"/>
      <c r="B150" s="9"/>
      <c r="C150" s="9"/>
      <c r="D150" s="9"/>
      <c r="E150" s="8"/>
      <c r="F150" s="8"/>
      <c r="G150" s="13"/>
      <c r="H150" s="14"/>
    </row>
    <row r="151" spans="1:8" x14ac:dyDescent="0.2">
      <c r="A151" s="8"/>
      <c r="B151" s="9"/>
      <c r="C151" s="9"/>
      <c r="D151" s="9"/>
      <c r="E151" s="8"/>
      <c r="F151" s="8"/>
      <c r="G151" s="13"/>
      <c r="H151" s="14"/>
    </row>
    <row r="152" spans="1:8" x14ac:dyDescent="0.2">
      <c r="A152" s="8"/>
      <c r="B152" s="9"/>
      <c r="C152" s="9"/>
      <c r="D152" s="9"/>
      <c r="E152" s="8"/>
      <c r="F152" s="8"/>
      <c r="G152" s="13"/>
      <c r="H152" s="14"/>
    </row>
    <row r="153" spans="1:8" x14ac:dyDescent="0.2">
      <c r="A153" s="18"/>
      <c r="B153" s="10"/>
      <c r="C153" s="10"/>
      <c r="D153" s="9"/>
      <c r="E153" s="18"/>
      <c r="F153" s="18"/>
      <c r="G153" s="13"/>
      <c r="H153" s="14"/>
    </row>
    <row r="154" spans="1:8" x14ac:dyDescent="0.2">
      <c r="A154" s="8"/>
      <c r="B154" s="9"/>
      <c r="C154" s="9"/>
      <c r="D154" s="9"/>
      <c r="E154" s="8"/>
      <c r="F154" s="4"/>
      <c r="G154" s="13"/>
      <c r="H154" s="14"/>
    </row>
    <row r="155" spans="1:8" x14ac:dyDescent="0.2">
      <c r="A155" s="2"/>
      <c r="B155" s="11"/>
      <c r="C155" s="11"/>
      <c r="D155" s="44"/>
      <c r="E155" s="44"/>
      <c r="F155" s="44"/>
      <c r="G155" s="12"/>
      <c r="H155" s="14"/>
    </row>
    <row r="156" spans="1:8" x14ac:dyDescent="0.2">
      <c r="A156" s="8"/>
      <c r="E156" s="4"/>
      <c r="F156" s="4"/>
      <c r="G156" s="13"/>
      <c r="H156" s="14"/>
    </row>
    <row r="157" spans="1:8" x14ac:dyDescent="0.2">
      <c r="A157" s="8"/>
      <c r="B157" s="9"/>
      <c r="C157" s="9"/>
      <c r="D157" s="9"/>
      <c r="E157" s="8"/>
      <c r="F157" s="8"/>
      <c r="G157" s="13"/>
      <c r="H157" s="14"/>
    </row>
    <row r="158" spans="1:8" x14ac:dyDescent="0.2">
      <c r="A158" s="8"/>
      <c r="B158" s="9"/>
      <c r="C158" s="9"/>
      <c r="D158" s="9"/>
      <c r="E158" s="8"/>
      <c r="F158" s="8"/>
      <c r="G158" s="13"/>
      <c r="H158" s="14"/>
    </row>
    <row r="159" spans="1:8" x14ac:dyDescent="0.2">
      <c r="A159" s="8"/>
      <c r="B159" s="9"/>
      <c r="C159" s="9"/>
      <c r="D159" s="9"/>
      <c r="E159" s="8"/>
      <c r="F159" s="8"/>
      <c r="G159" s="13"/>
      <c r="H159" s="14"/>
    </row>
    <row r="160" spans="1:8" x14ac:dyDescent="0.2">
      <c r="A160" s="18"/>
      <c r="B160" s="10"/>
      <c r="C160" s="10"/>
      <c r="D160" s="9"/>
      <c r="E160" s="18"/>
      <c r="F160" s="18"/>
      <c r="G160" s="13"/>
      <c r="H160" s="14"/>
    </row>
    <row r="161" spans="1:8" x14ac:dyDescent="0.2">
      <c r="A161" s="8"/>
      <c r="B161" s="9"/>
      <c r="C161" s="9"/>
      <c r="D161" s="9"/>
      <c r="E161" s="8"/>
      <c r="F161" s="8"/>
      <c r="G161" s="13"/>
      <c r="H161" s="14"/>
    </row>
    <row r="162" spans="1:8" x14ac:dyDescent="0.2">
      <c r="A162" s="2"/>
      <c r="B162" s="11"/>
      <c r="C162" s="11"/>
      <c r="D162" s="44"/>
      <c r="E162" s="44"/>
      <c r="F162" s="44"/>
      <c r="G162" s="12"/>
      <c r="H162" s="14"/>
    </row>
    <row r="163" spans="1:8" x14ac:dyDescent="0.2">
      <c r="A163" s="8"/>
      <c r="E163" s="4"/>
      <c r="F163" s="4"/>
      <c r="G163" s="13"/>
      <c r="H163" s="12"/>
    </row>
    <row r="164" spans="1:8" x14ac:dyDescent="0.2">
      <c r="A164" s="8"/>
      <c r="B164" s="9"/>
      <c r="C164" s="9"/>
      <c r="D164" s="9"/>
      <c r="E164" s="8"/>
      <c r="F164" s="8"/>
      <c r="G164" s="13"/>
      <c r="H164" s="14"/>
    </row>
    <row r="165" spans="1:8" x14ac:dyDescent="0.2">
      <c r="A165" s="8"/>
      <c r="B165" s="9"/>
      <c r="C165" s="9"/>
      <c r="D165" s="9"/>
      <c r="E165" s="8"/>
      <c r="F165" s="8"/>
      <c r="G165" s="13"/>
      <c r="H165" s="14"/>
    </row>
    <row r="166" spans="1:8" x14ac:dyDescent="0.2">
      <c r="A166" s="8"/>
      <c r="B166" s="9"/>
      <c r="C166" s="9"/>
      <c r="D166" s="9"/>
      <c r="E166" s="8"/>
      <c r="F166" s="8"/>
      <c r="G166" s="13"/>
      <c r="H166" s="14"/>
    </row>
    <row r="167" spans="1:8" x14ac:dyDescent="0.2">
      <c r="A167" s="18"/>
      <c r="B167" s="10"/>
      <c r="C167" s="10"/>
      <c r="D167" s="9"/>
      <c r="E167" s="18"/>
      <c r="F167" s="18"/>
      <c r="G167" s="13"/>
      <c r="H167" s="14"/>
    </row>
    <row r="168" spans="1:8" x14ac:dyDescent="0.2">
      <c r="A168" s="8"/>
      <c r="B168" s="9"/>
      <c r="C168" s="9"/>
      <c r="D168" s="9"/>
      <c r="E168" s="8"/>
      <c r="F168" s="8"/>
      <c r="G168" s="13"/>
      <c r="H168" s="14"/>
    </row>
    <row r="169" spans="1:8" x14ac:dyDescent="0.2">
      <c r="A169" s="2"/>
      <c r="B169" s="44"/>
      <c r="C169" s="44"/>
      <c r="D169" s="44"/>
      <c r="E169" s="44"/>
      <c r="F169" s="44"/>
      <c r="G169" s="12"/>
      <c r="H169" s="14"/>
    </row>
    <row r="170" spans="1:8" x14ac:dyDescent="0.2">
      <c r="A170" s="8"/>
      <c r="E170" s="4"/>
      <c r="F170" s="4"/>
      <c r="G170" s="13"/>
      <c r="H170" s="14"/>
    </row>
    <row r="171" spans="1:8" x14ac:dyDescent="0.2">
      <c r="A171" s="8"/>
      <c r="B171" s="9"/>
      <c r="C171" s="9"/>
      <c r="D171" s="9"/>
      <c r="E171" s="8"/>
      <c r="F171" s="8"/>
      <c r="G171" s="13"/>
      <c r="H171" s="14"/>
    </row>
    <row r="172" spans="1:8" x14ac:dyDescent="0.2">
      <c r="A172" s="8"/>
      <c r="B172" s="9"/>
      <c r="C172" s="9"/>
      <c r="D172" s="9"/>
      <c r="E172" s="8"/>
      <c r="F172" s="8"/>
      <c r="G172" s="13"/>
      <c r="H172" s="14"/>
    </row>
    <row r="173" spans="1:8" x14ac:dyDescent="0.2">
      <c r="A173" s="8"/>
      <c r="B173" s="9"/>
      <c r="C173" s="9"/>
      <c r="D173" s="9"/>
      <c r="E173" s="8"/>
      <c r="F173" s="8"/>
      <c r="G173" s="13"/>
      <c r="H173" s="14"/>
    </row>
    <row r="174" spans="1:8" x14ac:dyDescent="0.2">
      <c r="A174" s="18"/>
      <c r="B174" s="10"/>
      <c r="C174" s="10"/>
      <c r="D174" s="9"/>
      <c r="E174" s="18"/>
      <c r="F174" s="18"/>
      <c r="G174" s="13"/>
      <c r="H174" s="14"/>
    </row>
    <row r="175" spans="1:8" x14ac:dyDescent="0.2">
      <c r="A175" s="8"/>
      <c r="B175" s="22"/>
      <c r="C175" s="9"/>
      <c r="D175" s="9"/>
      <c r="E175" s="8"/>
      <c r="F175" s="4"/>
      <c r="G175" s="13"/>
      <c r="H175" s="14"/>
    </row>
    <row r="176" spans="1:8" x14ac:dyDescent="0.2">
      <c r="A176" s="18"/>
      <c r="B176" s="11"/>
      <c r="C176" s="11"/>
      <c r="D176" s="44"/>
      <c r="E176" s="44"/>
      <c r="F176" s="44"/>
      <c r="G176" s="13"/>
      <c r="H176" s="14"/>
    </row>
    <row r="177" spans="1:8" x14ac:dyDescent="0.2">
      <c r="A177" s="2"/>
      <c r="B177" s="11"/>
      <c r="C177" s="11"/>
      <c r="D177" s="44"/>
      <c r="E177" s="44"/>
      <c r="F177" s="44"/>
      <c r="G177" s="12"/>
      <c r="H177" s="14"/>
    </row>
    <row r="178" spans="1:8" x14ac:dyDescent="0.2">
      <c r="A178" s="8"/>
      <c r="E178" s="4"/>
      <c r="F178" s="4"/>
      <c r="G178" s="13"/>
      <c r="H178" s="14"/>
    </row>
    <row r="179" spans="1:8" x14ac:dyDescent="0.2">
      <c r="A179" s="8"/>
      <c r="B179" s="9"/>
      <c r="C179" s="9"/>
      <c r="D179" s="9"/>
      <c r="E179" s="8"/>
      <c r="F179" s="8"/>
      <c r="G179" s="13"/>
      <c r="H179" s="14"/>
    </row>
    <row r="180" spans="1:8" x14ac:dyDescent="0.2">
      <c r="A180" s="8"/>
      <c r="B180" s="9"/>
      <c r="C180" s="9"/>
      <c r="D180" s="9"/>
      <c r="E180" s="8"/>
      <c r="F180" s="8"/>
      <c r="G180" s="13"/>
      <c r="H180" s="14"/>
    </row>
    <row r="181" spans="1:8" x14ac:dyDescent="0.2">
      <c r="A181" s="8"/>
      <c r="B181" s="9"/>
      <c r="C181" s="9"/>
      <c r="D181" s="9"/>
      <c r="E181" s="8"/>
      <c r="F181" s="8"/>
      <c r="G181" s="13"/>
      <c r="H181" s="14"/>
    </row>
    <row r="182" spans="1:8" x14ac:dyDescent="0.2">
      <c r="A182" s="18"/>
      <c r="B182" s="10"/>
      <c r="C182" s="10"/>
      <c r="D182" s="9"/>
      <c r="E182" s="18"/>
      <c r="F182" s="18"/>
      <c r="G182" s="13"/>
      <c r="H182" s="14"/>
    </row>
    <row r="183" spans="1:8" x14ac:dyDescent="0.2">
      <c r="A183" s="8"/>
      <c r="B183" s="9"/>
      <c r="C183" s="9"/>
      <c r="D183" s="9"/>
      <c r="E183" s="8"/>
      <c r="F183" s="8"/>
      <c r="G183" s="13"/>
      <c r="H183" s="14"/>
    </row>
    <row r="184" spans="1:8" x14ac:dyDescent="0.2">
      <c r="A184" s="8"/>
      <c r="B184" s="9"/>
      <c r="C184" s="9"/>
      <c r="D184" s="9"/>
      <c r="E184" s="8"/>
      <c r="F184" s="8"/>
      <c r="G184" s="13"/>
      <c r="H184" s="14"/>
    </row>
    <row r="185" spans="1:8" x14ac:dyDescent="0.2">
      <c r="A185" s="8"/>
      <c r="B185" s="9"/>
      <c r="C185" s="9"/>
      <c r="D185" s="9"/>
      <c r="E185" s="8"/>
      <c r="F185" s="8"/>
      <c r="G185" s="13"/>
      <c r="H185" s="14"/>
    </row>
    <row r="186" spans="1:8" x14ac:dyDescent="0.2">
      <c r="A186" s="8"/>
      <c r="B186" s="9"/>
      <c r="C186" s="9"/>
      <c r="D186" s="9"/>
      <c r="E186" s="8"/>
      <c r="F186" s="8"/>
      <c r="G186" s="13"/>
      <c r="H186" s="14"/>
    </row>
    <row r="187" spans="1:8" x14ac:dyDescent="0.2">
      <c r="A187" s="18"/>
      <c r="B187" s="9"/>
      <c r="C187" s="11"/>
      <c r="D187" s="9"/>
      <c r="E187" s="44"/>
      <c r="F187" s="44"/>
      <c r="G187" s="13"/>
      <c r="H187" s="14"/>
    </row>
    <row r="188" spans="1:8" x14ac:dyDescent="0.2">
      <c r="A188" s="21"/>
      <c r="B188" s="22"/>
      <c r="C188" s="22"/>
      <c r="D188" s="9"/>
      <c r="E188" s="21"/>
      <c r="F188" s="21"/>
      <c r="G188" s="13"/>
      <c r="H188" s="14"/>
    </row>
    <row r="189" spans="1:8" x14ac:dyDescent="0.2">
      <c r="A189" s="21"/>
      <c r="B189" s="22"/>
      <c r="C189" s="22"/>
      <c r="D189" s="9"/>
      <c r="E189" s="21"/>
      <c r="F189" s="21"/>
      <c r="G189" s="13"/>
      <c r="H189" s="14"/>
    </row>
    <row r="190" spans="1:8" x14ac:dyDescent="0.2">
      <c r="A190" s="21"/>
      <c r="B190" s="22"/>
      <c r="C190" s="22"/>
      <c r="D190" s="9"/>
      <c r="E190" s="21"/>
      <c r="F190" s="21"/>
      <c r="G190" s="13"/>
      <c r="H190" s="14"/>
    </row>
    <row r="191" spans="1:8" x14ac:dyDescent="0.2">
      <c r="A191" s="8"/>
      <c r="B191" s="22"/>
      <c r="D191" s="9"/>
      <c r="E191" s="4"/>
      <c r="F191" s="4"/>
      <c r="G191" s="13"/>
      <c r="H191" s="14"/>
    </row>
    <row r="192" spans="1:8" x14ac:dyDescent="0.2">
      <c r="A192" s="8"/>
      <c r="B192" s="22"/>
      <c r="D192" s="9"/>
      <c r="E192" s="4"/>
      <c r="F192" s="4"/>
      <c r="G192" s="13"/>
      <c r="H192" s="14"/>
    </row>
    <row r="193" spans="1:8" x14ac:dyDescent="0.2">
      <c r="A193" s="20"/>
      <c r="B193" s="11"/>
      <c r="C193" s="11"/>
      <c r="D193" s="44"/>
      <c r="E193" s="44"/>
      <c r="F193" s="44"/>
      <c r="G193" s="12"/>
      <c r="H193" s="14"/>
    </row>
    <row r="194" spans="1:8" x14ac:dyDescent="0.2">
      <c r="A194" s="8"/>
      <c r="E194" s="4"/>
      <c r="F194" s="4"/>
      <c r="G194" s="13"/>
      <c r="H194" s="12"/>
    </row>
    <row r="195" spans="1:8" x14ac:dyDescent="0.2">
      <c r="A195" s="8"/>
      <c r="B195" s="9"/>
      <c r="C195" s="9"/>
      <c r="D195" s="9"/>
      <c r="E195" s="8"/>
      <c r="F195" s="8"/>
      <c r="G195" s="13"/>
      <c r="H195" s="14"/>
    </row>
    <row r="196" spans="1:8" x14ac:dyDescent="0.2">
      <c r="A196" s="8"/>
      <c r="B196" s="9"/>
      <c r="C196" s="9"/>
      <c r="D196" s="9"/>
      <c r="E196" s="8"/>
      <c r="F196" s="8"/>
      <c r="G196" s="13"/>
      <c r="H196" s="14"/>
    </row>
    <row r="197" spans="1:8" x14ac:dyDescent="0.2">
      <c r="A197" s="8"/>
      <c r="B197" s="9"/>
      <c r="C197" s="9"/>
      <c r="D197" s="9"/>
      <c r="E197" s="8"/>
      <c r="F197" s="8"/>
      <c r="G197" s="13"/>
      <c r="H197" s="14"/>
    </row>
    <row r="198" spans="1:8" x14ac:dyDescent="0.2">
      <c r="A198" s="18"/>
      <c r="B198" s="10"/>
      <c r="C198" s="10"/>
      <c r="D198" s="9"/>
      <c r="E198" s="18"/>
      <c r="F198" s="18"/>
      <c r="G198" s="13"/>
      <c r="H198" s="14"/>
    </row>
    <row r="199" spans="1:8" x14ac:dyDescent="0.2">
      <c r="A199" s="8"/>
      <c r="B199" s="9"/>
      <c r="C199" s="9"/>
      <c r="D199" s="9"/>
      <c r="E199" s="8"/>
      <c r="F199" s="8"/>
      <c r="G199" s="13"/>
      <c r="H199" s="14"/>
    </row>
    <row r="200" spans="1:8" x14ac:dyDescent="0.2">
      <c r="A200" s="8"/>
      <c r="B200" s="9"/>
      <c r="C200" s="9"/>
      <c r="D200" s="9"/>
      <c r="E200" s="8"/>
      <c r="F200" s="8"/>
      <c r="G200" s="13"/>
      <c r="H200" s="14"/>
    </row>
    <row r="201" spans="1:8" x14ac:dyDescent="0.2">
      <c r="A201" s="8"/>
      <c r="B201" s="9"/>
      <c r="C201" s="9"/>
      <c r="D201" s="9"/>
      <c r="E201" s="8"/>
      <c r="F201" s="8"/>
      <c r="G201" s="13"/>
      <c r="H201" s="14"/>
    </row>
    <row r="202" spans="1:8" x14ac:dyDescent="0.2">
      <c r="A202" s="8"/>
      <c r="B202" s="9"/>
      <c r="C202" s="9"/>
      <c r="D202" s="9"/>
      <c r="E202" s="8"/>
      <c r="F202" s="8"/>
      <c r="G202" s="13"/>
      <c r="H202" s="14"/>
    </row>
    <row r="203" spans="1:8" x14ac:dyDescent="0.2">
      <c r="A203" s="8"/>
      <c r="B203" s="9"/>
      <c r="C203" s="9"/>
      <c r="D203" s="9"/>
      <c r="E203" s="8"/>
      <c r="F203" s="4"/>
      <c r="G203" s="13"/>
      <c r="H203" s="14"/>
    </row>
    <row r="204" spans="1:8" x14ac:dyDescent="0.2">
      <c r="A204" s="21"/>
      <c r="B204" s="22"/>
      <c r="C204" s="22"/>
      <c r="D204" s="9"/>
      <c r="E204" s="21"/>
      <c r="F204" s="21"/>
      <c r="G204" s="13"/>
      <c r="H204" s="14"/>
    </row>
    <row r="205" spans="1:8" x14ac:dyDescent="0.2">
      <c r="A205" s="21"/>
      <c r="B205" s="22"/>
      <c r="C205" s="22"/>
      <c r="D205" s="9"/>
      <c r="E205" s="21"/>
      <c r="F205" s="21"/>
      <c r="G205" s="13"/>
      <c r="H205" s="14"/>
    </row>
    <row r="206" spans="1:8" x14ac:dyDescent="0.2">
      <c r="A206" s="21"/>
      <c r="B206" s="22"/>
      <c r="C206" s="22"/>
      <c r="D206" s="9"/>
      <c r="E206" s="21"/>
      <c r="F206" s="21"/>
      <c r="G206" s="13"/>
      <c r="H206" s="14"/>
    </row>
    <row r="207" spans="1:8" x14ac:dyDescent="0.2">
      <c r="A207" s="8"/>
      <c r="B207" s="22"/>
      <c r="C207" s="22"/>
      <c r="E207" s="4"/>
      <c r="F207" s="4"/>
      <c r="G207" s="13"/>
      <c r="H207" s="5"/>
    </row>
    <row r="208" spans="1:8" x14ac:dyDescent="0.2">
      <c r="A208" s="8"/>
      <c r="B208" s="22"/>
      <c r="E208" s="4"/>
      <c r="F208" s="4"/>
      <c r="G208" s="13"/>
      <c r="H208" s="5"/>
    </row>
    <row r="209" spans="1:8" x14ac:dyDescent="0.2">
      <c r="A209" s="20"/>
      <c r="B209" s="11"/>
      <c r="C209" s="11"/>
      <c r="D209" s="44"/>
      <c r="E209" s="44"/>
      <c r="F209" s="44"/>
      <c r="G209" s="12"/>
      <c r="H209" s="5"/>
    </row>
    <row r="210" spans="1:8" x14ac:dyDescent="0.2">
      <c r="A210" s="8"/>
      <c r="E210" s="4"/>
      <c r="F210" s="4"/>
      <c r="G210" s="14"/>
      <c r="H210" s="5"/>
    </row>
    <row r="211" spans="1:8" x14ac:dyDescent="0.2">
      <c r="A211" s="8"/>
      <c r="B211" s="9"/>
      <c r="C211" s="9"/>
      <c r="D211" s="9"/>
      <c r="E211" s="8"/>
      <c r="F211" s="8"/>
      <c r="G211" s="14"/>
      <c r="H211" s="5"/>
    </row>
    <row r="212" spans="1:8" x14ac:dyDescent="0.2">
      <c r="A212" s="8"/>
      <c r="B212" s="9"/>
      <c r="C212" s="9"/>
      <c r="D212" s="9"/>
      <c r="E212" s="8"/>
      <c r="F212" s="8"/>
      <c r="G212" s="14"/>
      <c r="H212" s="5"/>
    </row>
    <row r="213" spans="1:8" x14ac:dyDescent="0.2">
      <c r="A213" s="8"/>
      <c r="B213" s="9"/>
      <c r="C213" s="9"/>
      <c r="D213" s="9"/>
      <c r="E213" s="8"/>
      <c r="F213" s="8"/>
      <c r="G213" s="14"/>
      <c r="H213" s="5"/>
    </row>
    <row r="214" spans="1:8" x14ac:dyDescent="0.2">
      <c r="A214" s="18"/>
      <c r="B214" s="10"/>
      <c r="C214" s="10"/>
      <c r="D214" s="9"/>
      <c r="E214" s="18"/>
      <c r="F214" s="18"/>
      <c r="G214" s="14"/>
      <c r="H214" s="5"/>
    </row>
    <row r="215" spans="1:8" x14ac:dyDescent="0.2">
      <c r="A215" s="8"/>
      <c r="B215" s="9"/>
      <c r="C215" s="9"/>
      <c r="D215" s="9"/>
      <c r="E215" s="8"/>
      <c r="F215" s="8"/>
      <c r="G215" s="14"/>
      <c r="H215" s="5"/>
    </row>
    <row r="216" spans="1:8" x14ac:dyDescent="0.2">
      <c r="A216" s="8"/>
      <c r="B216" s="9"/>
      <c r="C216" s="9"/>
      <c r="D216" s="9"/>
      <c r="E216" s="8"/>
      <c r="F216" s="8"/>
      <c r="G216" s="14"/>
      <c r="H216" s="5"/>
    </row>
    <row r="217" spans="1:8" x14ac:dyDescent="0.2">
      <c r="A217" s="8"/>
      <c r="B217" s="9"/>
      <c r="C217" s="9"/>
      <c r="D217" s="9"/>
      <c r="E217" s="8"/>
      <c r="F217" s="8"/>
      <c r="G217" s="14"/>
      <c r="H217" s="5"/>
    </row>
    <row r="218" spans="1:8" x14ac:dyDescent="0.2">
      <c r="A218" s="8"/>
      <c r="B218" s="9"/>
      <c r="C218" s="9"/>
      <c r="D218" s="9"/>
      <c r="E218" s="8"/>
      <c r="F218" s="4"/>
      <c r="G218" s="14"/>
      <c r="H218" s="5"/>
    </row>
    <row r="219" spans="1:8" x14ac:dyDescent="0.2">
      <c r="A219" s="8"/>
      <c r="B219" s="9"/>
      <c r="C219" s="9"/>
      <c r="D219" s="9"/>
      <c r="E219" s="8"/>
      <c r="F219" s="4"/>
      <c r="G219" s="14"/>
      <c r="H219" s="5"/>
    </row>
    <row r="220" spans="1:8" x14ac:dyDescent="0.2">
      <c r="A220" s="21"/>
      <c r="B220" s="22"/>
      <c r="C220" s="22"/>
      <c r="D220" s="9"/>
      <c r="E220" s="21"/>
      <c r="F220" s="21"/>
      <c r="G220" s="14"/>
      <c r="H220" s="5"/>
    </row>
    <row r="221" spans="1:8" x14ac:dyDescent="0.2">
      <c r="A221" s="21"/>
      <c r="B221" s="22"/>
      <c r="C221" s="22"/>
      <c r="D221" s="9"/>
      <c r="E221" s="21"/>
      <c r="F221" s="21"/>
      <c r="G221" s="14"/>
      <c r="H221" s="5"/>
    </row>
    <row r="222" spans="1:8" x14ac:dyDescent="0.2">
      <c r="A222" s="21"/>
      <c r="B222" s="22"/>
      <c r="C222" s="22"/>
      <c r="D222" s="9"/>
      <c r="E222" s="21"/>
      <c r="F222" s="21"/>
      <c r="G222" s="14"/>
      <c r="H222" s="5"/>
    </row>
    <row r="223" spans="1:8" x14ac:dyDescent="0.2">
      <c r="A223" s="8"/>
      <c r="B223" s="22"/>
      <c r="C223" s="9"/>
      <c r="D223" s="9"/>
      <c r="E223" s="8"/>
      <c r="F223" s="4"/>
      <c r="G223" s="14"/>
      <c r="H223" s="3"/>
    </row>
    <row r="224" spans="1:8" x14ac:dyDescent="0.2">
      <c r="A224" s="8"/>
      <c r="B224" s="22"/>
      <c r="C224" s="9"/>
      <c r="D224" s="9"/>
      <c r="E224" s="4"/>
      <c r="F224" s="4"/>
      <c r="G224" s="14"/>
      <c r="H224" s="3"/>
    </row>
    <row r="225" spans="1:8" x14ac:dyDescent="0.2">
      <c r="A225" s="20"/>
      <c r="B225" s="11"/>
      <c r="C225" s="11"/>
      <c r="D225" s="44"/>
      <c r="E225" s="44"/>
      <c r="F225" s="44"/>
      <c r="G225" s="12"/>
      <c r="H225" s="3"/>
    </row>
    <row r="226" spans="1:8" x14ac:dyDescent="0.2">
      <c r="A226" s="8"/>
      <c r="E226" s="4"/>
      <c r="F226" s="4"/>
      <c r="G226" s="14"/>
    </row>
    <row r="227" spans="1:8" x14ac:dyDescent="0.2">
      <c r="A227" s="8"/>
      <c r="B227" s="9"/>
      <c r="C227" s="9"/>
      <c r="D227" s="9"/>
      <c r="E227" s="8"/>
      <c r="F227" s="8"/>
      <c r="G227" s="14"/>
      <c r="H227" s="6"/>
    </row>
    <row r="228" spans="1:8" x14ac:dyDescent="0.2">
      <c r="A228" s="8"/>
      <c r="B228" s="9"/>
      <c r="C228" s="9"/>
      <c r="D228" s="9"/>
      <c r="E228" s="8"/>
      <c r="F228" s="8"/>
      <c r="G228" s="14"/>
      <c r="H228" s="5"/>
    </row>
    <row r="229" spans="1:8" x14ac:dyDescent="0.2">
      <c r="A229" s="8"/>
      <c r="B229" s="9"/>
      <c r="C229" s="9"/>
      <c r="D229" s="9"/>
      <c r="E229" s="8"/>
      <c r="F229" s="8"/>
      <c r="G229" s="14"/>
      <c r="H229" s="5"/>
    </row>
    <row r="230" spans="1:8" x14ac:dyDescent="0.2">
      <c r="A230" s="18"/>
      <c r="B230" s="10"/>
      <c r="C230" s="10"/>
      <c r="D230" s="9"/>
      <c r="E230" s="18"/>
      <c r="F230" s="18"/>
      <c r="G230" s="14"/>
      <c r="H230" s="5"/>
    </row>
    <row r="231" spans="1:8" x14ac:dyDescent="0.2">
      <c r="A231" s="8"/>
      <c r="B231" s="9"/>
      <c r="C231" s="9"/>
      <c r="D231" s="9"/>
      <c r="E231" s="8"/>
      <c r="F231" s="8"/>
      <c r="G231" s="14"/>
      <c r="H231" s="5"/>
    </row>
    <row r="232" spans="1:8" x14ac:dyDescent="0.2">
      <c r="A232" s="8"/>
      <c r="B232" s="9"/>
      <c r="C232" s="9"/>
      <c r="D232" s="9"/>
      <c r="E232" s="8"/>
      <c r="F232" s="8"/>
      <c r="G232" s="14"/>
      <c r="H232" s="5"/>
    </row>
    <row r="233" spans="1:8" x14ac:dyDescent="0.2">
      <c r="A233" s="8"/>
      <c r="B233" s="9"/>
      <c r="C233" s="9"/>
      <c r="D233" s="9"/>
      <c r="E233" s="8"/>
      <c r="F233" s="8"/>
      <c r="G233" s="14"/>
      <c r="H233" s="5"/>
    </row>
    <row r="234" spans="1:8" x14ac:dyDescent="0.2">
      <c r="A234" s="8"/>
      <c r="B234" s="9"/>
      <c r="C234" s="9"/>
      <c r="D234" s="9"/>
      <c r="E234" s="8"/>
      <c r="F234" s="16"/>
      <c r="G234" s="14"/>
      <c r="H234" s="5"/>
    </row>
    <row r="235" spans="1:8" x14ac:dyDescent="0.2">
      <c r="A235" s="8"/>
      <c r="B235" s="9"/>
      <c r="C235" s="9"/>
      <c r="D235" s="9"/>
      <c r="E235" s="8"/>
      <c r="F235" s="16"/>
      <c r="G235" s="14"/>
      <c r="H235" s="5"/>
    </row>
    <row r="236" spans="1:8" x14ac:dyDescent="0.2">
      <c r="A236" s="21"/>
      <c r="B236" s="22"/>
      <c r="C236" s="22"/>
      <c r="D236" s="9"/>
      <c r="E236" s="21"/>
      <c r="F236" s="21"/>
      <c r="G236" s="14"/>
      <c r="H236" s="5"/>
    </row>
    <row r="237" spans="1:8" x14ac:dyDescent="0.2">
      <c r="A237" s="21"/>
      <c r="B237" s="22"/>
      <c r="C237" s="22"/>
      <c r="D237" s="9"/>
      <c r="E237" s="21"/>
      <c r="F237" s="21"/>
      <c r="G237" s="14"/>
      <c r="H237" s="5"/>
    </row>
    <row r="238" spans="1:8" x14ac:dyDescent="0.2">
      <c r="A238" s="21"/>
      <c r="B238" s="22"/>
      <c r="C238" s="22"/>
      <c r="D238" s="9"/>
      <c r="E238" s="21"/>
      <c r="F238" s="21"/>
      <c r="G238" s="14"/>
      <c r="H238" s="5"/>
    </row>
    <row r="239" spans="1:8" x14ac:dyDescent="0.2">
      <c r="A239" s="8"/>
      <c r="B239" s="22"/>
      <c r="C239" s="9"/>
      <c r="D239" s="9"/>
      <c r="E239" s="8"/>
      <c r="F239" s="16"/>
      <c r="G239" s="13"/>
      <c r="H239" s="5"/>
    </row>
    <row r="240" spans="1:8" x14ac:dyDescent="0.2">
      <c r="A240" s="4"/>
      <c r="B240" s="22"/>
      <c r="C240" s="9"/>
      <c r="D240" s="9"/>
      <c r="E240" s="8"/>
      <c r="F240" s="16"/>
      <c r="G240" s="13"/>
      <c r="H240" s="5"/>
    </row>
    <row r="241" spans="1:8" x14ac:dyDescent="0.2">
      <c r="A241" s="2"/>
      <c r="B241" s="11"/>
      <c r="C241" s="11"/>
      <c r="D241" s="44"/>
      <c r="E241" s="44"/>
      <c r="F241" s="44"/>
      <c r="G241" s="12"/>
      <c r="H241" s="5"/>
    </row>
    <row r="242" spans="1:8" x14ac:dyDescent="0.2">
      <c r="A242" s="8"/>
      <c r="E242" s="4"/>
      <c r="F242" s="4"/>
      <c r="G242" s="13"/>
      <c r="H242" s="5"/>
    </row>
    <row r="243" spans="1:8" x14ac:dyDescent="0.2">
      <c r="A243" s="8"/>
      <c r="B243" s="9"/>
      <c r="C243" s="9"/>
      <c r="D243" s="9"/>
      <c r="E243" s="8"/>
      <c r="F243" s="8"/>
      <c r="G243" s="13"/>
      <c r="H243" s="5"/>
    </row>
    <row r="244" spans="1:8" x14ac:dyDescent="0.2">
      <c r="A244" s="8"/>
      <c r="B244" s="9"/>
      <c r="C244" s="9"/>
      <c r="D244" s="9"/>
      <c r="E244" s="8"/>
      <c r="F244" s="8"/>
      <c r="G244" s="13"/>
      <c r="H244" s="5"/>
    </row>
    <row r="245" spans="1:8" x14ac:dyDescent="0.2">
      <c r="A245" s="8"/>
      <c r="B245" s="9"/>
      <c r="C245" s="9"/>
      <c r="D245" s="9"/>
      <c r="E245" s="8"/>
      <c r="F245" s="8"/>
      <c r="G245" s="13"/>
      <c r="H245" s="5"/>
    </row>
    <row r="246" spans="1:8" x14ac:dyDescent="0.2">
      <c r="A246" s="18"/>
      <c r="B246" s="10"/>
      <c r="C246" s="10"/>
      <c r="D246" s="9"/>
      <c r="E246" s="18"/>
      <c r="F246" s="18"/>
      <c r="G246" s="13"/>
      <c r="H246" s="5"/>
    </row>
    <row r="247" spans="1:8" x14ac:dyDescent="0.2">
      <c r="A247" s="8"/>
      <c r="B247" s="9"/>
      <c r="C247" s="9"/>
      <c r="D247" s="9"/>
      <c r="E247" s="8"/>
      <c r="F247" s="8"/>
      <c r="G247" s="13"/>
      <c r="H247" s="5"/>
    </row>
    <row r="248" spans="1:8" x14ac:dyDescent="0.2">
      <c r="A248" s="8"/>
      <c r="B248" s="23"/>
      <c r="C248" s="23"/>
      <c r="D248" s="9"/>
      <c r="E248" s="8"/>
      <c r="F248" s="8"/>
      <c r="G248" s="13"/>
      <c r="H248" s="5"/>
    </row>
    <row r="249" spans="1:8" x14ac:dyDescent="0.2">
      <c r="A249" s="8"/>
      <c r="B249" s="23"/>
      <c r="C249" s="23"/>
      <c r="D249" s="9"/>
      <c r="E249" s="8"/>
      <c r="F249" s="8"/>
      <c r="G249" s="13"/>
      <c r="H249" s="5"/>
    </row>
    <row r="250" spans="1:8" x14ac:dyDescent="0.2">
      <c r="A250" s="8"/>
      <c r="B250" s="23"/>
      <c r="C250" s="23"/>
      <c r="D250" s="9"/>
      <c r="E250" s="8"/>
      <c r="F250" s="9"/>
      <c r="G250" s="13"/>
      <c r="H250" s="5"/>
    </row>
    <row r="251" spans="1:8" x14ac:dyDescent="0.2">
      <c r="A251" s="18"/>
      <c r="B251" s="24"/>
      <c r="C251" s="24"/>
      <c r="D251" s="9"/>
      <c r="E251" s="18"/>
      <c r="F251" s="18"/>
      <c r="G251" s="13"/>
      <c r="H251" s="3"/>
    </row>
    <row r="252" spans="1:8" x14ac:dyDescent="0.2">
      <c r="A252" s="21"/>
      <c r="B252" s="25"/>
      <c r="C252" s="25"/>
      <c r="D252" s="9"/>
      <c r="E252" s="21"/>
      <c r="F252" s="21"/>
      <c r="G252" s="13"/>
      <c r="H252" s="3"/>
    </row>
    <row r="253" spans="1:8" x14ac:dyDescent="0.2">
      <c r="A253" s="21"/>
      <c r="B253" s="26"/>
      <c r="C253" s="25"/>
      <c r="D253" s="9"/>
      <c r="E253" s="21"/>
      <c r="F253" s="21"/>
      <c r="G253" s="13"/>
      <c r="H253" s="3"/>
    </row>
    <row r="254" spans="1:8" x14ac:dyDescent="0.2">
      <c r="A254" s="21"/>
      <c r="B254" s="26"/>
      <c r="C254" s="22"/>
      <c r="D254" s="9"/>
      <c r="E254" s="21"/>
      <c r="F254" s="21"/>
      <c r="G254" s="13"/>
      <c r="H254" s="3"/>
    </row>
    <row r="255" spans="1:8" x14ac:dyDescent="0.2">
      <c r="A255" s="18"/>
      <c r="B255" s="10"/>
      <c r="C255" s="18"/>
      <c r="D255" s="9"/>
      <c r="E255" s="18"/>
      <c r="F255" s="18"/>
      <c r="G255" s="13"/>
      <c r="H255" s="3"/>
    </row>
    <row r="256" spans="1:8" x14ac:dyDescent="0.2">
      <c r="A256" s="18"/>
      <c r="B256" s="10"/>
      <c r="C256" s="18"/>
      <c r="D256" s="9"/>
      <c r="E256" s="18"/>
      <c r="F256" s="18"/>
      <c r="G256" s="13"/>
      <c r="H256" s="3"/>
    </row>
    <row r="257" spans="1:8" x14ac:dyDescent="0.2">
      <c r="A257" s="20"/>
      <c r="B257" s="83"/>
      <c r="C257" s="83"/>
      <c r="D257" s="19"/>
      <c r="E257" s="19"/>
      <c r="F257" s="19"/>
      <c r="G257" s="12"/>
      <c r="H257" s="3"/>
    </row>
    <row r="258" spans="1:8" x14ac:dyDescent="0.2">
      <c r="A258" s="8"/>
      <c r="E258" s="4"/>
      <c r="F258" s="8"/>
      <c r="G258" s="13"/>
      <c r="H258" s="3"/>
    </row>
    <row r="259" spans="1:8" x14ac:dyDescent="0.2">
      <c r="A259" s="8"/>
      <c r="B259" s="9"/>
      <c r="C259" s="9"/>
      <c r="D259" s="9"/>
      <c r="E259" s="8"/>
      <c r="F259" s="4"/>
      <c r="G259" s="13"/>
    </row>
    <row r="260" spans="1:8" x14ac:dyDescent="0.2">
      <c r="A260" s="8"/>
      <c r="B260" s="9"/>
      <c r="C260" s="9"/>
      <c r="D260" s="9"/>
      <c r="E260" s="8"/>
      <c r="F260" s="8"/>
      <c r="G260" s="13"/>
      <c r="H260" s="6"/>
    </row>
    <row r="261" spans="1:8" x14ac:dyDescent="0.2">
      <c r="A261" s="8"/>
      <c r="B261" s="9"/>
      <c r="C261" s="9"/>
      <c r="D261" s="9"/>
      <c r="E261" s="8"/>
      <c r="F261" s="8"/>
      <c r="G261" s="13"/>
      <c r="H261" s="15"/>
    </row>
    <row r="262" spans="1:8" x14ac:dyDescent="0.2">
      <c r="A262" s="18"/>
      <c r="B262" s="10"/>
      <c r="C262" s="10"/>
      <c r="D262" s="9"/>
      <c r="E262" s="18"/>
      <c r="F262" s="18"/>
      <c r="G262" s="13"/>
      <c r="H262" s="15"/>
    </row>
    <row r="263" spans="1:8" x14ac:dyDescent="0.2">
      <c r="A263" s="8"/>
      <c r="B263" s="9"/>
      <c r="C263" s="9"/>
      <c r="D263" s="9"/>
      <c r="E263" s="8"/>
      <c r="F263" s="8"/>
      <c r="G263" s="13"/>
      <c r="H263" s="5"/>
    </row>
    <row r="264" spans="1:8" x14ac:dyDescent="0.2">
      <c r="A264" s="8"/>
      <c r="B264" s="9"/>
      <c r="C264" s="9"/>
      <c r="D264" s="9"/>
      <c r="E264" s="8"/>
      <c r="F264" s="8"/>
      <c r="G264" s="13"/>
      <c r="H264" s="5"/>
    </row>
    <row r="265" spans="1:8" x14ac:dyDescent="0.2">
      <c r="A265" s="8"/>
      <c r="B265" s="9"/>
      <c r="C265" s="9"/>
      <c r="D265" s="9"/>
      <c r="E265" s="8"/>
      <c r="F265" s="8"/>
      <c r="G265" s="13"/>
      <c r="H265" s="5"/>
    </row>
    <row r="266" spans="1:8" x14ac:dyDescent="0.2">
      <c r="A266" s="8"/>
      <c r="B266" s="9"/>
      <c r="C266" s="9"/>
      <c r="D266" s="9"/>
      <c r="E266" s="8"/>
      <c r="F266" s="4"/>
      <c r="G266" s="13"/>
      <c r="H266" s="5"/>
    </row>
    <row r="267" spans="1:8" x14ac:dyDescent="0.2">
      <c r="A267" s="8"/>
      <c r="B267" s="9"/>
      <c r="C267" s="9"/>
      <c r="D267" s="9"/>
      <c r="E267" s="8"/>
      <c r="F267" s="4"/>
      <c r="G267" s="13"/>
      <c r="H267" s="5"/>
    </row>
    <row r="268" spans="1:8" x14ac:dyDescent="0.2">
      <c r="A268" s="21"/>
      <c r="B268" s="22"/>
      <c r="C268" s="22"/>
      <c r="D268" s="9"/>
      <c r="E268" s="21"/>
      <c r="F268" s="21"/>
      <c r="G268" s="13"/>
      <c r="H268" s="5"/>
    </row>
    <row r="269" spans="1:8" x14ac:dyDescent="0.2">
      <c r="A269" s="21"/>
      <c r="B269" s="22"/>
      <c r="C269" s="22"/>
      <c r="D269" s="9"/>
      <c r="E269" s="21"/>
      <c r="F269" s="21"/>
      <c r="G269" s="13"/>
      <c r="H269" s="5"/>
    </row>
    <row r="270" spans="1:8" x14ac:dyDescent="0.2">
      <c r="A270" s="21"/>
      <c r="B270" s="22"/>
      <c r="C270" s="22"/>
      <c r="D270" s="9"/>
      <c r="E270" s="21"/>
      <c r="F270" s="21"/>
      <c r="G270" s="13"/>
      <c r="H270" s="5"/>
    </row>
    <row r="271" spans="1:8" x14ac:dyDescent="0.2">
      <c r="A271" s="18"/>
      <c r="B271" s="11"/>
      <c r="C271" s="11"/>
      <c r="D271" s="9"/>
      <c r="E271" s="8"/>
      <c r="F271" s="8"/>
      <c r="G271" s="13"/>
      <c r="H271" s="5"/>
    </row>
    <row r="272" spans="1:8" x14ac:dyDescent="0.2">
      <c r="A272" s="8"/>
      <c r="B272" s="22"/>
      <c r="D272" s="9"/>
      <c r="E272" s="4"/>
      <c r="F272" s="4"/>
      <c r="G272" s="14"/>
      <c r="H272" s="5"/>
    </row>
    <row r="273" spans="1:8" x14ac:dyDescent="0.2">
      <c r="A273" s="20"/>
      <c r="B273" s="83"/>
      <c r="C273" s="83"/>
      <c r="D273" s="19"/>
      <c r="E273" s="19"/>
      <c r="F273" s="19"/>
      <c r="G273" s="12"/>
      <c r="H273" s="5"/>
    </row>
    <row r="274" spans="1:8" x14ac:dyDescent="0.2">
      <c r="A274" s="8"/>
      <c r="E274" s="4"/>
      <c r="F274" s="4"/>
      <c r="G274" s="13"/>
      <c r="H274" s="5"/>
    </row>
    <row r="275" spans="1:8" x14ac:dyDescent="0.2">
      <c r="A275" s="8"/>
      <c r="B275" s="9"/>
      <c r="C275" s="9"/>
      <c r="D275" s="9"/>
      <c r="E275" s="8"/>
      <c r="F275" s="8"/>
      <c r="G275" s="13"/>
      <c r="H275" s="5"/>
    </row>
    <row r="276" spans="1:8" x14ac:dyDescent="0.2">
      <c r="A276" s="8"/>
      <c r="B276" s="9"/>
      <c r="C276" s="9"/>
      <c r="D276" s="9"/>
      <c r="E276" s="8"/>
      <c r="F276" s="8"/>
      <c r="G276" s="13"/>
      <c r="H276" s="5"/>
    </row>
    <row r="277" spans="1:8" x14ac:dyDescent="0.2">
      <c r="A277" s="8"/>
      <c r="B277" s="9"/>
      <c r="C277" s="9"/>
      <c r="D277" s="9"/>
      <c r="E277" s="8"/>
      <c r="F277" s="8"/>
      <c r="G277" s="13"/>
      <c r="H277" s="5"/>
    </row>
    <row r="278" spans="1:8" x14ac:dyDescent="0.2">
      <c r="A278" s="18"/>
      <c r="B278" s="10"/>
      <c r="C278" s="10"/>
      <c r="D278" s="9"/>
      <c r="E278" s="18"/>
      <c r="F278" s="18"/>
      <c r="G278" s="13"/>
      <c r="H278" s="5"/>
    </row>
    <row r="279" spans="1:8" x14ac:dyDescent="0.2">
      <c r="A279" s="8"/>
      <c r="B279" s="9"/>
      <c r="C279" s="9"/>
      <c r="D279" s="9"/>
      <c r="E279" s="8"/>
      <c r="F279" s="8"/>
      <c r="G279" s="13"/>
      <c r="H279" s="5"/>
    </row>
    <row r="280" spans="1:8" x14ac:dyDescent="0.2">
      <c r="A280" s="8"/>
      <c r="B280" s="9"/>
      <c r="C280" s="9"/>
      <c r="D280" s="9"/>
      <c r="E280" s="8"/>
      <c r="F280" s="8"/>
      <c r="G280" s="13"/>
      <c r="H280" s="5"/>
    </row>
    <row r="281" spans="1:8" x14ac:dyDescent="0.2">
      <c r="A281" s="8"/>
      <c r="B281" s="9"/>
      <c r="C281" s="9"/>
      <c r="D281" s="9"/>
      <c r="E281" s="8"/>
      <c r="F281" s="8"/>
      <c r="G281" s="13"/>
      <c r="H281" s="5"/>
    </row>
    <row r="282" spans="1:8" x14ac:dyDescent="0.2">
      <c r="A282" s="8"/>
      <c r="B282" s="9"/>
      <c r="C282" s="9"/>
      <c r="D282" s="9"/>
      <c r="E282" s="8"/>
      <c r="F282" s="4"/>
      <c r="G282" s="13"/>
      <c r="H282" s="5"/>
    </row>
    <row r="283" spans="1:8" x14ac:dyDescent="0.2">
      <c r="A283" s="8"/>
      <c r="B283" s="9"/>
      <c r="C283" s="9"/>
      <c r="D283" s="9"/>
      <c r="E283" s="4"/>
      <c r="F283" s="4"/>
      <c r="G283" s="13"/>
      <c r="H283" s="5"/>
    </row>
    <row r="284" spans="1:8" x14ac:dyDescent="0.2">
      <c r="A284" s="21"/>
      <c r="B284" s="22"/>
      <c r="C284" s="22"/>
      <c r="D284" s="9"/>
      <c r="E284" s="21"/>
      <c r="F284" s="21"/>
      <c r="G284" s="13"/>
      <c r="H284" s="5"/>
    </row>
    <row r="285" spans="1:8" x14ac:dyDescent="0.2">
      <c r="A285" s="21"/>
      <c r="B285" s="22"/>
      <c r="C285" s="22"/>
      <c r="D285" s="9"/>
      <c r="E285" s="21"/>
      <c r="F285" s="21"/>
      <c r="G285" s="13"/>
      <c r="H285" s="5"/>
    </row>
    <row r="286" spans="1:8" x14ac:dyDescent="0.2">
      <c r="A286" s="21"/>
      <c r="B286" s="22"/>
      <c r="C286" s="22"/>
      <c r="D286" s="9"/>
      <c r="E286" s="21"/>
      <c r="F286" s="21"/>
      <c r="G286" s="13"/>
      <c r="H286" s="5"/>
    </row>
    <row r="287" spans="1:8" x14ac:dyDescent="0.2">
      <c r="A287" s="8"/>
      <c r="B287" s="22"/>
      <c r="E287" s="4"/>
      <c r="F287" s="4"/>
      <c r="G287" s="13"/>
      <c r="H287" s="5"/>
    </row>
    <row r="288" spans="1:8" x14ac:dyDescent="0.2">
      <c r="A288" s="8"/>
      <c r="B288" s="22"/>
      <c r="E288" s="4"/>
      <c r="F288" s="4"/>
      <c r="G288" s="13"/>
      <c r="H288" s="5"/>
    </row>
    <row r="289" spans="1:8" x14ac:dyDescent="0.2">
      <c r="A289" s="20"/>
      <c r="B289" s="83"/>
      <c r="C289" s="83"/>
      <c r="D289" s="19"/>
      <c r="E289" s="19"/>
      <c r="F289" s="19"/>
      <c r="G289" s="12"/>
      <c r="H289" s="5"/>
    </row>
    <row r="290" spans="1:8" x14ac:dyDescent="0.2">
      <c r="A290" s="8"/>
      <c r="E290" s="4"/>
      <c r="F290" s="4"/>
      <c r="G290" s="13"/>
      <c r="H290" s="5"/>
    </row>
    <row r="291" spans="1:8" x14ac:dyDescent="0.2">
      <c r="A291" s="8"/>
      <c r="B291" s="9"/>
      <c r="C291" s="9"/>
      <c r="D291" s="9"/>
      <c r="E291" s="8"/>
      <c r="F291" s="8"/>
      <c r="G291" s="13"/>
      <c r="H291" s="5"/>
    </row>
    <row r="292" spans="1:8" x14ac:dyDescent="0.2">
      <c r="A292" s="8"/>
      <c r="B292" s="9"/>
      <c r="C292" s="9"/>
      <c r="D292" s="9"/>
      <c r="E292" s="8"/>
      <c r="F292" s="8"/>
      <c r="G292" s="13"/>
      <c r="H292" s="5"/>
    </row>
    <row r="293" spans="1:8" x14ac:dyDescent="0.2">
      <c r="A293" s="8"/>
      <c r="B293" s="9"/>
      <c r="C293" s="9"/>
      <c r="D293" s="9"/>
      <c r="E293" s="8"/>
      <c r="F293" s="8"/>
      <c r="G293" s="13"/>
      <c r="H293" s="3"/>
    </row>
    <row r="294" spans="1:8" x14ac:dyDescent="0.2">
      <c r="A294" s="18"/>
      <c r="B294" s="10"/>
      <c r="C294" s="10"/>
      <c r="D294" s="9"/>
      <c r="E294" s="18"/>
      <c r="F294" s="18"/>
      <c r="G294" s="13"/>
      <c r="H294" s="3"/>
    </row>
    <row r="295" spans="1:8" x14ac:dyDescent="0.2">
      <c r="A295" s="8"/>
      <c r="B295" s="9"/>
      <c r="C295" s="9"/>
      <c r="D295" s="9"/>
      <c r="E295" s="8"/>
      <c r="F295" s="8"/>
      <c r="G295" s="13"/>
      <c r="H295" s="3"/>
    </row>
    <row r="296" spans="1:8" x14ac:dyDescent="0.2">
      <c r="A296" s="8"/>
      <c r="B296" s="9"/>
      <c r="C296" s="9"/>
      <c r="D296" s="9"/>
      <c r="E296" s="8"/>
      <c r="F296" s="8"/>
      <c r="G296" s="13"/>
    </row>
    <row r="297" spans="1:8" x14ac:dyDescent="0.2">
      <c r="A297" s="8"/>
      <c r="B297" s="9"/>
      <c r="C297" s="9"/>
      <c r="D297" s="9"/>
      <c r="E297" s="8"/>
      <c r="F297" s="8"/>
      <c r="G297" s="13"/>
      <c r="H297" s="6"/>
    </row>
    <row r="298" spans="1:8" x14ac:dyDescent="0.2">
      <c r="A298" s="8"/>
      <c r="B298" s="9"/>
      <c r="C298" s="9"/>
      <c r="D298" s="9"/>
      <c r="E298" s="8"/>
      <c r="F298" s="4"/>
      <c r="G298" s="13"/>
      <c r="H298" s="3"/>
    </row>
    <row r="299" spans="1:8" x14ac:dyDescent="0.2">
      <c r="A299" s="8"/>
      <c r="B299" s="9"/>
      <c r="C299" s="9"/>
      <c r="D299" s="9"/>
      <c r="E299" s="8"/>
      <c r="F299" s="4"/>
      <c r="G299" s="13"/>
      <c r="H299" s="3"/>
    </row>
    <row r="300" spans="1:8" x14ac:dyDescent="0.2">
      <c r="A300" s="21"/>
      <c r="B300" s="22"/>
      <c r="C300" s="22"/>
      <c r="D300" s="9"/>
      <c r="E300" s="21"/>
      <c r="F300" s="21"/>
      <c r="G300" s="13"/>
      <c r="H300" s="3"/>
    </row>
    <row r="301" spans="1:8" x14ac:dyDescent="0.2">
      <c r="A301" s="21"/>
      <c r="B301" s="22"/>
      <c r="C301" s="22"/>
      <c r="D301" s="9"/>
      <c r="E301" s="21"/>
      <c r="F301" s="21"/>
      <c r="G301" s="13"/>
      <c r="H301" s="3"/>
    </row>
    <row r="302" spans="1:8" x14ac:dyDescent="0.2">
      <c r="A302" s="21"/>
      <c r="B302" s="22"/>
      <c r="C302" s="22"/>
      <c r="D302" s="9"/>
      <c r="E302" s="21"/>
      <c r="F302" s="21"/>
      <c r="G302" s="13"/>
      <c r="H302" s="3"/>
    </row>
    <row r="303" spans="1:8" x14ac:dyDescent="0.2">
      <c r="A303" s="8"/>
      <c r="B303" s="22"/>
      <c r="C303" s="9"/>
      <c r="D303" s="9"/>
      <c r="E303" s="8"/>
      <c r="F303" s="4"/>
      <c r="G303" s="13"/>
      <c r="H303" s="3"/>
    </row>
    <row r="304" spans="1:8" x14ac:dyDescent="0.2">
      <c r="A304" s="8"/>
      <c r="B304" s="22"/>
      <c r="C304" s="9"/>
      <c r="D304" s="9"/>
      <c r="E304" s="4"/>
      <c r="F304" s="4"/>
      <c r="G304" s="13"/>
      <c r="H304" s="3"/>
    </row>
    <row r="305" spans="1:8" x14ac:dyDescent="0.2">
      <c r="A305" s="20"/>
      <c r="B305" s="83"/>
      <c r="C305" s="83"/>
      <c r="D305" s="19"/>
      <c r="E305" s="19"/>
      <c r="F305" s="19"/>
      <c r="G305" s="12"/>
      <c r="H305" s="3"/>
    </row>
    <row r="306" spans="1:8" x14ac:dyDescent="0.2">
      <c r="A306" s="8"/>
      <c r="B306" s="9"/>
      <c r="E306" s="4"/>
      <c r="F306" s="4"/>
      <c r="G306" s="13"/>
      <c r="H306" s="3"/>
    </row>
    <row r="307" spans="1:8" x14ac:dyDescent="0.2">
      <c r="A307" s="8"/>
      <c r="C307" s="9"/>
      <c r="D307" s="9"/>
      <c r="E307" s="8"/>
      <c r="F307" s="8"/>
      <c r="G307" s="13"/>
      <c r="H307" s="3"/>
    </row>
    <row r="308" spans="1:8" x14ac:dyDescent="0.2">
      <c r="A308" s="8"/>
      <c r="B308" s="9"/>
      <c r="C308" s="9"/>
      <c r="D308" s="9"/>
      <c r="E308" s="8"/>
      <c r="F308" s="8"/>
      <c r="G308" s="13"/>
      <c r="H308" s="3"/>
    </row>
    <row r="309" spans="1:8" x14ac:dyDescent="0.2">
      <c r="A309" s="8"/>
      <c r="B309" s="9"/>
      <c r="C309" s="9"/>
      <c r="D309" s="9"/>
      <c r="E309" s="4"/>
      <c r="F309" s="27"/>
      <c r="G309" s="13"/>
      <c r="H309" s="3"/>
    </row>
    <row r="310" spans="1:8" x14ac:dyDescent="0.2">
      <c r="A310" s="18"/>
      <c r="B310" s="10"/>
      <c r="C310" s="10"/>
      <c r="D310" s="9"/>
      <c r="E310" s="8"/>
      <c r="F310" s="18"/>
      <c r="G310" s="13"/>
      <c r="H310" s="3"/>
    </row>
    <row r="311" spans="1:8" x14ac:dyDescent="0.2">
      <c r="A311" s="8"/>
      <c r="B311" s="9"/>
      <c r="C311" s="9"/>
      <c r="D311" s="9"/>
      <c r="E311" s="8"/>
      <c r="F311" s="27"/>
      <c r="G311" s="13"/>
      <c r="H311" s="3"/>
    </row>
    <row r="312" spans="1:8" x14ac:dyDescent="0.2">
      <c r="A312" s="8"/>
      <c r="B312" s="9"/>
      <c r="C312" s="9"/>
      <c r="D312" s="9"/>
      <c r="E312" s="8"/>
      <c r="F312" s="27"/>
      <c r="G312" s="13"/>
      <c r="H312" s="3"/>
    </row>
    <row r="313" spans="1:8" x14ac:dyDescent="0.2">
      <c r="A313" s="4"/>
      <c r="B313" s="9"/>
      <c r="C313" s="9"/>
      <c r="D313" s="9"/>
      <c r="E313" s="8"/>
      <c r="F313" s="1"/>
      <c r="G313" s="13"/>
      <c r="H313" s="3"/>
    </row>
    <row r="314" spans="1:8" x14ac:dyDescent="0.2">
      <c r="A314" s="4"/>
      <c r="B314" s="9"/>
      <c r="C314" s="9"/>
      <c r="D314" s="9"/>
      <c r="E314" s="8"/>
      <c r="F314" s="1"/>
      <c r="G314" s="13"/>
      <c r="H314" s="3"/>
    </row>
    <row r="315" spans="1:8" x14ac:dyDescent="0.2">
      <c r="A315" s="4"/>
      <c r="B315" s="9"/>
      <c r="C315" s="9"/>
      <c r="D315" s="9"/>
      <c r="E315" s="8"/>
      <c r="F315" s="1"/>
      <c r="G315" s="13"/>
      <c r="H315" s="3"/>
    </row>
    <row r="316" spans="1:8" x14ac:dyDescent="0.2">
      <c r="A316" s="21"/>
      <c r="B316" s="22"/>
      <c r="C316" s="22"/>
      <c r="D316" s="9"/>
      <c r="E316" s="21"/>
      <c r="F316" s="28"/>
      <c r="G316" s="13"/>
      <c r="H316" s="3"/>
    </row>
    <row r="317" spans="1:8" x14ac:dyDescent="0.2">
      <c r="A317" s="21"/>
      <c r="B317" s="22"/>
      <c r="C317" s="22"/>
      <c r="D317" s="9"/>
      <c r="E317" s="21"/>
      <c r="F317" s="28"/>
      <c r="G317" s="13"/>
      <c r="H317" s="3"/>
    </row>
    <row r="318" spans="1:8" x14ac:dyDescent="0.2">
      <c r="A318" s="21"/>
      <c r="B318" s="22"/>
      <c r="C318" s="22"/>
      <c r="D318" s="9"/>
      <c r="E318" s="21"/>
      <c r="F318" s="28"/>
      <c r="G318" s="13"/>
      <c r="H318" s="3"/>
    </row>
    <row r="319" spans="1:8" x14ac:dyDescent="0.2">
      <c r="A319" s="4"/>
      <c r="B319" s="22"/>
      <c r="D319" s="9"/>
      <c r="E319" s="21"/>
      <c r="F319" s="1"/>
      <c r="G319" s="3"/>
      <c r="H319" s="3"/>
    </row>
    <row r="320" spans="1:8" x14ac:dyDescent="0.2">
      <c r="A320" s="4"/>
      <c r="B320" s="22"/>
      <c r="D320" s="9"/>
      <c r="E320" s="21"/>
      <c r="F320" s="1"/>
      <c r="G320" s="3"/>
      <c r="H320" s="3"/>
    </row>
    <row r="321" spans="1:8" x14ac:dyDescent="0.2">
      <c r="A321" s="4"/>
      <c r="G321" s="3"/>
      <c r="H321" s="3"/>
    </row>
  </sheetData>
  <mergeCells count="22">
    <mergeCell ref="H36:I36"/>
    <mergeCell ref="H43:I43"/>
    <mergeCell ref="H50:I50"/>
    <mergeCell ref="H57:I57"/>
    <mergeCell ref="H1:I1"/>
    <mergeCell ref="H8:I8"/>
    <mergeCell ref="H15:I15"/>
    <mergeCell ref="H22:I22"/>
    <mergeCell ref="H29:I29"/>
    <mergeCell ref="B1:C1"/>
    <mergeCell ref="B8:C8"/>
    <mergeCell ref="B15:C15"/>
    <mergeCell ref="B22:C22"/>
    <mergeCell ref="B29:C29"/>
    <mergeCell ref="B305:C305"/>
    <mergeCell ref="B257:C257"/>
    <mergeCell ref="B273:C273"/>
    <mergeCell ref="B36:C36"/>
    <mergeCell ref="B43:C43"/>
    <mergeCell ref="B50:C50"/>
    <mergeCell ref="B57:C57"/>
    <mergeCell ref="B289:C28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dose</vt:lpstr>
      <vt:lpstr>feces pos ttmnt - 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2019-08-28T20:54:54Z</dcterms:created>
  <dcterms:modified xsi:type="dcterms:W3CDTF">2022-11-01T16:05:04Z</dcterms:modified>
</cp:coreProperties>
</file>