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D/Documents/DATA/A6 R01/membrane integrity/Annexin6/A6 in 5XFAD/AAV overexpression/4 mo males only/April 26 2021 A6 gfp image quant/"/>
    </mc:Choice>
  </mc:AlternateContent>
  <xr:revisionPtr revIDLastSave="0" documentId="8_{48523A53-335F-3242-B883-551D9D038F1E}" xr6:coauthVersionLast="47" xr6:coauthVersionMax="47" xr10:uidLastSave="{00000000-0000-0000-0000-000000000000}"/>
  <bookViews>
    <workbookView xWindow="0" yWindow="500" windowWidth="28800" windowHeight="16540" xr2:uid="{AD8CDAE1-F95C-7240-81C8-FA8DEC6D4019}"/>
  </bookViews>
  <sheets>
    <sheet name="graphed in paper" sheetId="7" r:id="rId1"/>
    <sheet name="hp for prism" sheetId="5" r:id="rId2"/>
    <sheet name="dist prism for paper" sheetId="6" r:id="rId3"/>
    <sheet name="for prism ctx" sheetId="1" r:id="rId4"/>
    <sheet name="plaque density" sheetId="2" r:id="rId5"/>
    <sheet name="Ab42 and lamp1 area" sheetId="3" r:id="rId6"/>
    <sheet name="hp ratios" sheetId="4" r:id="rId7"/>
    <sheet name="Sheet2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5" i="2" l="1"/>
  <c r="AD45" i="2"/>
  <c r="AC45" i="2"/>
  <c r="AB45" i="2"/>
  <c r="AA45" i="2"/>
  <c r="Z45" i="2"/>
  <c r="AF45" i="2" s="1"/>
  <c r="AF40" i="2"/>
  <c r="AE40" i="2"/>
  <c r="AD40" i="2"/>
  <c r="AC40" i="2"/>
  <c r="AB40" i="2"/>
  <c r="AA40" i="2"/>
  <c r="Z40" i="2"/>
  <c r="AE35" i="2"/>
  <c r="AD35" i="2"/>
  <c r="AC35" i="2"/>
  <c r="AB35" i="2"/>
  <c r="AA35" i="2"/>
  <c r="Z35" i="2"/>
  <c r="AF35" i="2" s="1"/>
  <c r="AE30" i="2"/>
  <c r="AF30" i="2" s="1"/>
  <c r="AD30" i="2"/>
  <c r="AC30" i="2"/>
  <c r="AB30" i="2"/>
  <c r="AA30" i="2"/>
  <c r="Z30" i="2"/>
  <c r="AE23" i="2"/>
  <c r="AD23" i="2"/>
  <c r="AC23" i="2"/>
  <c r="AB23" i="2"/>
  <c r="AA23" i="2"/>
  <c r="Z23" i="2"/>
  <c r="AF23" i="2" s="1"/>
  <c r="AE18" i="2"/>
  <c r="AF18" i="2" s="1"/>
  <c r="AD18" i="2"/>
  <c r="AC18" i="2"/>
  <c r="AB18" i="2"/>
  <c r="AA18" i="2"/>
  <c r="Z18" i="2"/>
  <c r="AE13" i="2"/>
  <c r="AD13" i="2"/>
  <c r="AC13" i="2"/>
  <c r="AB13" i="2"/>
  <c r="AA13" i="2"/>
  <c r="Z13" i="2"/>
  <c r="AF13" i="2" s="1"/>
  <c r="AF8" i="2"/>
  <c r="AA8" i="2"/>
  <c r="AB8" i="2"/>
  <c r="AC8" i="2"/>
  <c r="AD8" i="2"/>
  <c r="AE8" i="2"/>
  <c r="Z8" i="2"/>
  <c r="AG22" i="2"/>
  <c r="O45" i="2"/>
  <c r="N45" i="2"/>
  <c r="M45" i="2"/>
  <c r="L45" i="2"/>
  <c r="K45" i="2"/>
  <c r="J45" i="2"/>
  <c r="I45" i="2"/>
  <c r="P45" i="2" s="1"/>
  <c r="O40" i="2"/>
  <c r="N40" i="2"/>
  <c r="M40" i="2"/>
  <c r="P40" i="2" s="1"/>
  <c r="L40" i="2"/>
  <c r="K40" i="2"/>
  <c r="J40" i="2"/>
  <c r="I40" i="2"/>
  <c r="P35" i="2"/>
  <c r="O35" i="2"/>
  <c r="N35" i="2"/>
  <c r="M35" i="2"/>
  <c r="L35" i="2"/>
  <c r="K35" i="2"/>
  <c r="J35" i="2"/>
  <c r="I35" i="2"/>
  <c r="O30" i="2"/>
  <c r="N30" i="2"/>
  <c r="M30" i="2"/>
  <c r="L30" i="2"/>
  <c r="K30" i="2"/>
  <c r="J30" i="2"/>
  <c r="I30" i="2"/>
  <c r="P30" i="2" s="1"/>
  <c r="O23" i="2"/>
  <c r="N23" i="2"/>
  <c r="M23" i="2"/>
  <c r="L23" i="2"/>
  <c r="K23" i="2"/>
  <c r="J23" i="2"/>
  <c r="I23" i="2"/>
  <c r="P23" i="2" s="1"/>
  <c r="O18" i="2"/>
  <c r="N18" i="2"/>
  <c r="M18" i="2"/>
  <c r="L18" i="2"/>
  <c r="K18" i="2"/>
  <c r="J18" i="2"/>
  <c r="I18" i="2"/>
  <c r="P18" i="2" s="1"/>
  <c r="O13" i="2"/>
  <c r="N13" i="2"/>
  <c r="P13" i="2" s="1"/>
  <c r="M13" i="2"/>
  <c r="L13" i="2"/>
  <c r="K13" i="2"/>
  <c r="J13" i="2"/>
  <c r="I13" i="2"/>
  <c r="J8" i="2"/>
  <c r="P8" i="2" s="1"/>
  <c r="K8" i="2"/>
  <c r="L8" i="2"/>
  <c r="M8" i="2"/>
  <c r="N8" i="2"/>
  <c r="O8" i="2"/>
  <c r="I8" i="2"/>
  <c r="AH12" i="1"/>
  <c r="AI12" i="1"/>
  <c r="AI13" i="1"/>
  <c r="AI14" i="1"/>
  <c r="AH13" i="1"/>
  <c r="AH14" i="1"/>
  <c r="AI11" i="1"/>
  <c r="AH11" i="1"/>
  <c r="AH41" i="2" l="1"/>
  <c r="AI41" i="2"/>
  <c r="AI44" i="2" s="1"/>
  <c r="AJ41" i="2"/>
  <c r="AK41" i="2"/>
  <c r="AL41" i="2"/>
  <c r="AM41" i="2"/>
  <c r="AH42" i="2"/>
  <c r="AH44" i="2" s="1"/>
  <c r="AI42" i="2"/>
  <c r="AJ42" i="2"/>
  <c r="AK42" i="2"/>
  <c r="AK44" i="2" s="1"/>
  <c r="AL42" i="2"/>
  <c r="AM42" i="2"/>
  <c r="AH43" i="2"/>
  <c r="AI43" i="2"/>
  <c r="AJ43" i="2"/>
  <c r="AJ44" i="2" s="1"/>
  <c r="AK43" i="2"/>
  <c r="AL43" i="2"/>
  <c r="AM43" i="2"/>
  <c r="AL44" i="2"/>
  <c r="AM44" i="2"/>
  <c r="AG43" i="2"/>
  <c r="AG42" i="2"/>
  <c r="AG41" i="2"/>
  <c r="AH36" i="2"/>
  <c r="AI36" i="2"/>
  <c r="AJ36" i="2"/>
  <c r="AK36" i="2"/>
  <c r="AL36" i="2"/>
  <c r="AM36" i="2"/>
  <c r="AH37" i="2"/>
  <c r="AH39" i="2" s="1"/>
  <c r="AI37" i="2"/>
  <c r="AI39" i="2" s="1"/>
  <c r="AJ37" i="2"/>
  <c r="AK37" i="2"/>
  <c r="AL37" i="2"/>
  <c r="AM37" i="2"/>
  <c r="AH38" i="2"/>
  <c r="AI38" i="2"/>
  <c r="AJ38" i="2"/>
  <c r="AJ39" i="2" s="1"/>
  <c r="AK38" i="2"/>
  <c r="AK39" i="2" s="1"/>
  <c r="AL38" i="2"/>
  <c r="AM38" i="2"/>
  <c r="AL39" i="2"/>
  <c r="AM39" i="2"/>
  <c r="AG37" i="2"/>
  <c r="AG38" i="2"/>
  <c r="AG36" i="2"/>
  <c r="AH31" i="2"/>
  <c r="AI31" i="2"/>
  <c r="AJ31" i="2"/>
  <c r="AJ34" i="2" s="1"/>
  <c r="AK31" i="2"/>
  <c r="AK34" i="2" s="1"/>
  <c r="AL31" i="2"/>
  <c r="AM31" i="2"/>
  <c r="AH32" i="2"/>
  <c r="AI32" i="2"/>
  <c r="AJ32" i="2"/>
  <c r="AK32" i="2"/>
  <c r="AL32" i="2"/>
  <c r="AM32" i="2"/>
  <c r="AM34" i="2" s="1"/>
  <c r="AH33" i="2"/>
  <c r="AI33" i="2"/>
  <c r="AJ33" i="2"/>
  <c r="AK33" i="2"/>
  <c r="AL33" i="2"/>
  <c r="AM33" i="2"/>
  <c r="AH34" i="2"/>
  <c r="AI34" i="2"/>
  <c r="AL34" i="2"/>
  <c r="AG32" i="2"/>
  <c r="AG33" i="2"/>
  <c r="AG31" i="2"/>
  <c r="AG34" i="2" s="1"/>
  <c r="AH26" i="2"/>
  <c r="AH29" i="2" s="1"/>
  <c r="AI26" i="2"/>
  <c r="AJ26" i="2"/>
  <c r="AK26" i="2"/>
  <c r="AL26" i="2"/>
  <c r="AM26" i="2"/>
  <c r="AH27" i="2"/>
  <c r="AI27" i="2"/>
  <c r="AI29" i="2" s="1"/>
  <c r="AJ27" i="2"/>
  <c r="AK27" i="2"/>
  <c r="AL27" i="2"/>
  <c r="AM27" i="2"/>
  <c r="AH28" i="2"/>
  <c r="AI28" i="2"/>
  <c r="AJ28" i="2"/>
  <c r="AJ29" i="2" s="1"/>
  <c r="AK28" i="2"/>
  <c r="AK29" i="2" s="1"/>
  <c r="AL28" i="2"/>
  <c r="AM28" i="2"/>
  <c r="AL29" i="2"/>
  <c r="AM29" i="2"/>
  <c r="AG28" i="2"/>
  <c r="AG27" i="2"/>
  <c r="AG26" i="2"/>
  <c r="AH22" i="2"/>
  <c r="AI22" i="2"/>
  <c r="AJ22" i="2"/>
  <c r="AK22" i="2"/>
  <c r="AL22" i="2"/>
  <c r="AM22" i="2"/>
  <c r="AH19" i="2"/>
  <c r="AI19" i="2"/>
  <c r="AJ19" i="2"/>
  <c r="AK19" i="2"/>
  <c r="AL19" i="2"/>
  <c r="AM19" i="2"/>
  <c r="AH20" i="2"/>
  <c r="AI20" i="2"/>
  <c r="AJ20" i="2"/>
  <c r="AK20" i="2"/>
  <c r="AL20" i="2"/>
  <c r="AM20" i="2"/>
  <c r="AH21" i="2"/>
  <c r="AI21" i="2"/>
  <c r="AJ21" i="2"/>
  <c r="AK21" i="2"/>
  <c r="AL21" i="2"/>
  <c r="AM21" i="2"/>
  <c r="AG21" i="2"/>
  <c r="AG20" i="2"/>
  <c r="AG19" i="2"/>
  <c r="AH17" i="2"/>
  <c r="AI17" i="2"/>
  <c r="AJ17" i="2"/>
  <c r="AK17" i="2"/>
  <c r="AL17" i="2"/>
  <c r="AM17" i="2"/>
  <c r="AH14" i="2"/>
  <c r="AI14" i="2"/>
  <c r="AJ14" i="2"/>
  <c r="AK14" i="2"/>
  <c r="AL14" i="2"/>
  <c r="AM14" i="2"/>
  <c r="AH15" i="2"/>
  <c r="AI15" i="2"/>
  <c r="AJ15" i="2"/>
  <c r="AK15" i="2"/>
  <c r="AL15" i="2"/>
  <c r="AM15" i="2"/>
  <c r="AH16" i="2"/>
  <c r="AI16" i="2"/>
  <c r="AJ16" i="2"/>
  <c r="AK16" i="2"/>
  <c r="AL16" i="2"/>
  <c r="AM16" i="2"/>
  <c r="AG16" i="2"/>
  <c r="AG15" i="2"/>
  <c r="AG14" i="2"/>
  <c r="AM12" i="2"/>
  <c r="AL12" i="2"/>
  <c r="AK12" i="2"/>
  <c r="AJ12" i="2"/>
  <c r="AI12" i="2"/>
  <c r="AH12" i="2"/>
  <c r="AG12" i="2"/>
  <c r="AH9" i="2"/>
  <c r="AI9" i="2"/>
  <c r="AJ9" i="2"/>
  <c r="AK9" i="2"/>
  <c r="AL9" i="2"/>
  <c r="AM9" i="2"/>
  <c r="AH10" i="2"/>
  <c r="AI10" i="2"/>
  <c r="AJ10" i="2"/>
  <c r="AK10" i="2"/>
  <c r="AL10" i="2"/>
  <c r="AM10" i="2"/>
  <c r="AH11" i="2"/>
  <c r="AI11" i="2"/>
  <c r="AJ11" i="2"/>
  <c r="AK11" i="2"/>
  <c r="AL11" i="2"/>
  <c r="AM11" i="2"/>
  <c r="AG11" i="2"/>
  <c r="AG10" i="2"/>
  <c r="AG9" i="2"/>
  <c r="AH7" i="2"/>
  <c r="AI7" i="2"/>
  <c r="AJ7" i="2"/>
  <c r="AK7" i="2"/>
  <c r="AL7" i="2"/>
  <c r="AM7" i="2"/>
  <c r="AG7" i="2"/>
  <c r="AH6" i="2"/>
  <c r="AI6" i="2"/>
  <c r="AJ6" i="2"/>
  <c r="AK6" i="2"/>
  <c r="AL6" i="2"/>
  <c r="AM6" i="2"/>
  <c r="AG6" i="2"/>
  <c r="AG5" i="2"/>
  <c r="AH5" i="2"/>
  <c r="AI5" i="2"/>
  <c r="AJ5" i="2"/>
  <c r="AK5" i="2"/>
  <c r="AL5" i="2"/>
  <c r="AM5" i="2"/>
  <c r="AH4" i="2"/>
  <c r="AI4" i="2"/>
  <c r="AJ4" i="2"/>
  <c r="AK4" i="2"/>
  <c r="AL4" i="2"/>
  <c r="AM4" i="2"/>
  <c r="AG4" i="2"/>
  <c r="AE44" i="2"/>
  <c r="AD44" i="2"/>
  <c r="AC44" i="2"/>
  <c r="AB44" i="2"/>
  <c r="AA44" i="2"/>
  <c r="Z44" i="2"/>
  <c r="AE39" i="2"/>
  <c r="AD39" i="2"/>
  <c r="AC39" i="2"/>
  <c r="AB39" i="2"/>
  <c r="AA39" i="2"/>
  <c r="Z39" i="2"/>
  <c r="AE17" i="2"/>
  <c r="AD17" i="2"/>
  <c r="AC17" i="2"/>
  <c r="AB17" i="2"/>
  <c r="AA17" i="2"/>
  <c r="Z17" i="2"/>
  <c r="AE34" i="2"/>
  <c r="AD34" i="2"/>
  <c r="AC34" i="2"/>
  <c r="AB34" i="2"/>
  <c r="AA34" i="2"/>
  <c r="Z34" i="2"/>
  <c r="AD12" i="2"/>
  <c r="AC12" i="2"/>
  <c r="AB12" i="2"/>
  <c r="AA12" i="2"/>
  <c r="Z12" i="2"/>
  <c r="AF29" i="2"/>
  <c r="AE29" i="2"/>
  <c r="AD29" i="2"/>
  <c r="AC29" i="2"/>
  <c r="AB29" i="2"/>
  <c r="AA29" i="2"/>
  <c r="Z29" i="2"/>
  <c r="AF7" i="2"/>
  <c r="AE7" i="2"/>
  <c r="AD7" i="2"/>
  <c r="AC7" i="2"/>
  <c r="AB7" i="2"/>
  <c r="AA7" i="2"/>
  <c r="Z7" i="2"/>
  <c r="D46" i="5"/>
  <c r="E46" i="5"/>
  <c r="F46" i="5"/>
  <c r="G46" i="5"/>
  <c r="H46" i="5"/>
  <c r="C46" i="5"/>
  <c r="N75" i="5"/>
  <c r="O75" i="5"/>
  <c r="P75" i="5"/>
  <c r="Q75" i="5"/>
  <c r="R75" i="5"/>
  <c r="S75" i="5"/>
  <c r="T75" i="5"/>
  <c r="M75" i="5"/>
  <c r="N74" i="5"/>
  <c r="O74" i="5"/>
  <c r="P74" i="5"/>
  <c r="Q74" i="5"/>
  <c r="R74" i="5"/>
  <c r="S74" i="5"/>
  <c r="T74" i="5"/>
  <c r="M74" i="5"/>
  <c r="N73" i="5"/>
  <c r="O73" i="5"/>
  <c r="P73" i="5"/>
  <c r="Q73" i="5"/>
  <c r="R73" i="5"/>
  <c r="S73" i="5"/>
  <c r="T73" i="5"/>
  <c r="M73" i="5"/>
  <c r="N72" i="5"/>
  <c r="O72" i="5"/>
  <c r="P72" i="5"/>
  <c r="Q72" i="5"/>
  <c r="R72" i="5"/>
  <c r="S72" i="5"/>
  <c r="T72" i="5"/>
  <c r="M72" i="5"/>
  <c r="D75" i="5"/>
  <c r="E75" i="5"/>
  <c r="F75" i="5"/>
  <c r="G75" i="5"/>
  <c r="H75" i="5"/>
  <c r="I75" i="5"/>
  <c r="J75" i="5"/>
  <c r="C75" i="5"/>
  <c r="D74" i="5"/>
  <c r="E74" i="5"/>
  <c r="F74" i="5"/>
  <c r="G74" i="5"/>
  <c r="H74" i="5"/>
  <c r="I74" i="5"/>
  <c r="J74" i="5"/>
  <c r="C74" i="5"/>
  <c r="D73" i="5"/>
  <c r="E73" i="5"/>
  <c r="F73" i="5"/>
  <c r="G73" i="5"/>
  <c r="H73" i="5"/>
  <c r="I73" i="5"/>
  <c r="J73" i="5"/>
  <c r="C73" i="5"/>
  <c r="I72" i="5"/>
  <c r="J72" i="5"/>
  <c r="D72" i="5"/>
  <c r="E72" i="5"/>
  <c r="F72" i="5"/>
  <c r="G72" i="5"/>
  <c r="H72" i="5"/>
  <c r="C72" i="5"/>
  <c r="J55" i="5"/>
  <c r="D90" i="1"/>
  <c r="E90" i="1"/>
  <c r="F90" i="1"/>
  <c r="G90" i="1"/>
  <c r="H90" i="1"/>
  <c r="I90" i="1"/>
  <c r="J90" i="1"/>
  <c r="C90" i="1"/>
  <c r="D89" i="1"/>
  <c r="E89" i="1"/>
  <c r="F89" i="1"/>
  <c r="G89" i="1"/>
  <c r="H89" i="1"/>
  <c r="I89" i="1"/>
  <c r="C89" i="1"/>
  <c r="D88" i="1"/>
  <c r="E88" i="1"/>
  <c r="F88" i="1"/>
  <c r="G88" i="1"/>
  <c r="H88" i="1"/>
  <c r="I88" i="1"/>
  <c r="C88" i="1"/>
  <c r="D87" i="1"/>
  <c r="E87" i="1"/>
  <c r="F87" i="1"/>
  <c r="G87" i="1"/>
  <c r="H87" i="1"/>
  <c r="I87" i="1"/>
  <c r="C87" i="1"/>
  <c r="H84" i="1"/>
  <c r="G84" i="1"/>
  <c r="F84" i="1"/>
  <c r="E84" i="1"/>
  <c r="D84" i="1"/>
  <c r="C84" i="1"/>
  <c r="J83" i="1"/>
  <c r="J82" i="1"/>
  <c r="J81" i="1"/>
  <c r="J84" i="1" s="1"/>
  <c r="Q46" i="5"/>
  <c r="P46" i="5"/>
  <c r="O46" i="5"/>
  <c r="N46" i="5"/>
  <c r="M46" i="5"/>
  <c r="L46" i="5"/>
  <c r="Q41" i="5"/>
  <c r="P41" i="5"/>
  <c r="O41" i="5"/>
  <c r="N41" i="5"/>
  <c r="M41" i="5"/>
  <c r="L41" i="5"/>
  <c r="H41" i="5"/>
  <c r="G41" i="5"/>
  <c r="F41" i="5"/>
  <c r="E41" i="5"/>
  <c r="D41" i="5"/>
  <c r="C41" i="5"/>
  <c r="Q36" i="5"/>
  <c r="P36" i="5"/>
  <c r="O36" i="5"/>
  <c r="N36" i="5"/>
  <c r="M36" i="5"/>
  <c r="L36" i="5"/>
  <c r="G36" i="5"/>
  <c r="F36" i="5"/>
  <c r="E36" i="5"/>
  <c r="D36" i="5"/>
  <c r="C36" i="5"/>
  <c r="R31" i="5"/>
  <c r="Q31" i="5"/>
  <c r="P31" i="5"/>
  <c r="O31" i="5"/>
  <c r="N31" i="5"/>
  <c r="M31" i="5"/>
  <c r="L31" i="5"/>
  <c r="I31" i="5"/>
  <c r="H31" i="5"/>
  <c r="G31" i="5"/>
  <c r="F31" i="5"/>
  <c r="E31" i="5"/>
  <c r="D31" i="5"/>
  <c r="C31" i="5"/>
  <c r="J52" i="5"/>
  <c r="J53" i="5"/>
  <c r="J54" i="5"/>
  <c r="C55" i="5"/>
  <c r="D55" i="5"/>
  <c r="E55" i="5"/>
  <c r="F55" i="5"/>
  <c r="G55" i="5"/>
  <c r="H55" i="5"/>
  <c r="M55" i="5"/>
  <c r="N55" i="5"/>
  <c r="O55" i="5"/>
  <c r="P55" i="5"/>
  <c r="Q55" i="5"/>
  <c r="R55" i="5"/>
  <c r="J57" i="5"/>
  <c r="J60" i="5" s="1"/>
  <c r="J58" i="5"/>
  <c r="J59" i="5"/>
  <c r="C60" i="5"/>
  <c r="D60" i="5"/>
  <c r="E60" i="5"/>
  <c r="F60" i="5"/>
  <c r="G60" i="5"/>
  <c r="H60" i="5"/>
  <c r="M60" i="5"/>
  <c r="N60" i="5"/>
  <c r="O60" i="5"/>
  <c r="P60" i="5"/>
  <c r="Q60" i="5"/>
  <c r="R60" i="5"/>
  <c r="J62" i="5"/>
  <c r="J65" i="5" s="1"/>
  <c r="J63" i="5"/>
  <c r="J64" i="5"/>
  <c r="C65" i="5"/>
  <c r="D65" i="5"/>
  <c r="E65" i="5"/>
  <c r="F65" i="5"/>
  <c r="G65" i="5"/>
  <c r="H65" i="5"/>
  <c r="M65" i="5"/>
  <c r="N65" i="5"/>
  <c r="O65" i="5"/>
  <c r="P65" i="5"/>
  <c r="Q65" i="5"/>
  <c r="R65" i="5"/>
  <c r="J67" i="5"/>
  <c r="J70" i="5" s="1"/>
  <c r="J68" i="5"/>
  <c r="J69" i="5"/>
  <c r="C70" i="5"/>
  <c r="D70" i="5"/>
  <c r="E70" i="5"/>
  <c r="F70" i="5"/>
  <c r="G70" i="5"/>
  <c r="H70" i="5"/>
  <c r="M70" i="5"/>
  <c r="N70" i="5"/>
  <c r="O70" i="5"/>
  <c r="P70" i="5"/>
  <c r="Q70" i="5"/>
  <c r="R70" i="5"/>
  <c r="Q22" i="5"/>
  <c r="P22" i="5"/>
  <c r="O22" i="5"/>
  <c r="N22" i="5"/>
  <c r="M22" i="5"/>
  <c r="L22" i="5"/>
  <c r="H22" i="5"/>
  <c r="G22" i="5"/>
  <c r="F22" i="5"/>
  <c r="E22" i="5"/>
  <c r="D22" i="5"/>
  <c r="C22" i="5"/>
  <c r="O17" i="5"/>
  <c r="N17" i="5"/>
  <c r="M17" i="5"/>
  <c r="L17" i="5"/>
  <c r="H17" i="5"/>
  <c r="G17" i="5"/>
  <c r="F17" i="5"/>
  <c r="E17" i="5"/>
  <c r="D17" i="5"/>
  <c r="C17" i="5"/>
  <c r="P12" i="5"/>
  <c r="O12" i="5"/>
  <c r="N12" i="5"/>
  <c r="M12" i="5"/>
  <c r="L12" i="5"/>
  <c r="G12" i="5"/>
  <c r="F12" i="5"/>
  <c r="E12" i="5"/>
  <c r="D12" i="5"/>
  <c r="C12" i="5"/>
  <c r="R7" i="5"/>
  <c r="Q7" i="5"/>
  <c r="P7" i="5"/>
  <c r="O7" i="5"/>
  <c r="N7" i="5"/>
  <c r="M7" i="5"/>
  <c r="L7" i="5"/>
  <c r="I7" i="5"/>
  <c r="H7" i="5"/>
  <c r="G7" i="5"/>
  <c r="F7" i="5"/>
  <c r="E7" i="5"/>
  <c r="D7" i="5"/>
  <c r="C7" i="5"/>
  <c r="T69" i="5"/>
  <c r="T68" i="5"/>
  <c r="T67" i="5"/>
  <c r="T64" i="5"/>
  <c r="T63" i="5"/>
  <c r="T62" i="5"/>
  <c r="T59" i="5"/>
  <c r="T58" i="5"/>
  <c r="T57" i="5"/>
  <c r="T54" i="5"/>
  <c r="T53" i="5"/>
  <c r="T52" i="5"/>
  <c r="M23" i="4"/>
  <c r="N23" i="4"/>
  <c r="O23" i="4"/>
  <c r="P23" i="4"/>
  <c r="Q23" i="4"/>
  <c r="P44" i="3"/>
  <c r="Q48" i="4"/>
  <c r="P48" i="4"/>
  <c r="O48" i="4"/>
  <c r="N48" i="4"/>
  <c r="M48" i="4"/>
  <c r="L48" i="4"/>
  <c r="L23" i="4"/>
  <c r="P43" i="3"/>
  <c r="P42" i="3"/>
  <c r="P41" i="3"/>
  <c r="J43" i="3"/>
  <c r="J44" i="3" s="1"/>
  <c r="J42" i="3"/>
  <c r="J41" i="3"/>
  <c r="P38" i="3"/>
  <c r="P39" i="3" s="1"/>
  <c r="P37" i="3"/>
  <c r="P36" i="3"/>
  <c r="J38" i="3"/>
  <c r="J37" i="3"/>
  <c r="J36" i="3"/>
  <c r="M18" i="4"/>
  <c r="N18" i="4"/>
  <c r="O18" i="4"/>
  <c r="P18" i="4"/>
  <c r="Q18" i="4"/>
  <c r="L18" i="4"/>
  <c r="M38" i="4"/>
  <c r="N38" i="4"/>
  <c r="O38" i="4"/>
  <c r="P38" i="4"/>
  <c r="Q38" i="4"/>
  <c r="L38" i="4"/>
  <c r="M13" i="4"/>
  <c r="N13" i="4"/>
  <c r="O13" i="4"/>
  <c r="P13" i="4"/>
  <c r="Q13" i="4"/>
  <c r="L13" i="4"/>
  <c r="P34" i="3"/>
  <c r="P33" i="3"/>
  <c r="P32" i="3"/>
  <c r="P31" i="3"/>
  <c r="J33" i="3"/>
  <c r="J32" i="3"/>
  <c r="J31" i="3"/>
  <c r="M8" i="4"/>
  <c r="N8" i="4"/>
  <c r="O8" i="4"/>
  <c r="P8" i="4"/>
  <c r="Q8" i="4"/>
  <c r="R8" i="4"/>
  <c r="L8" i="4"/>
  <c r="P29" i="3"/>
  <c r="P28" i="3"/>
  <c r="P27" i="3"/>
  <c r="P26" i="3"/>
  <c r="J28" i="3"/>
  <c r="J27" i="3"/>
  <c r="J26" i="3"/>
  <c r="J29" i="3" s="1"/>
  <c r="D23" i="4"/>
  <c r="E23" i="4"/>
  <c r="F23" i="4"/>
  <c r="G23" i="4"/>
  <c r="H23" i="4"/>
  <c r="C23" i="4"/>
  <c r="Q43" i="4"/>
  <c r="P43" i="4"/>
  <c r="O43" i="4"/>
  <c r="N43" i="4"/>
  <c r="M43" i="4"/>
  <c r="L43" i="4"/>
  <c r="R33" i="4"/>
  <c r="Q33" i="4"/>
  <c r="P33" i="4"/>
  <c r="O33" i="4"/>
  <c r="N33" i="4"/>
  <c r="M33" i="4"/>
  <c r="L33" i="4"/>
  <c r="P21" i="3"/>
  <c r="P20" i="3"/>
  <c r="P19" i="3"/>
  <c r="J21" i="3"/>
  <c r="J20" i="3"/>
  <c r="J19" i="3"/>
  <c r="J22" i="3" s="1"/>
  <c r="AG44" i="2" l="1"/>
  <c r="AG39" i="2"/>
  <c r="AG29" i="2"/>
  <c r="AG17" i="2"/>
  <c r="T60" i="5"/>
  <c r="T55" i="5"/>
  <c r="T70" i="5"/>
  <c r="T65" i="5"/>
  <c r="J39" i="3"/>
  <c r="J34" i="3"/>
  <c r="P22" i="3"/>
  <c r="P15" i="3"/>
  <c r="C18" i="4"/>
  <c r="D18" i="4"/>
  <c r="E18" i="4"/>
  <c r="F18" i="4"/>
  <c r="G18" i="4"/>
  <c r="H18" i="4"/>
  <c r="P16" i="3"/>
  <c r="P17" i="3" s="1"/>
  <c r="P14" i="3"/>
  <c r="J15" i="3"/>
  <c r="J16" i="3"/>
  <c r="J17" i="3" s="1"/>
  <c r="J14" i="3"/>
  <c r="D13" i="4" l="1"/>
  <c r="E13" i="4"/>
  <c r="F13" i="4"/>
  <c r="G13" i="4"/>
  <c r="C13" i="4"/>
  <c r="P12" i="3"/>
  <c r="P11" i="3"/>
  <c r="J12" i="3"/>
  <c r="J11" i="3"/>
  <c r="P10" i="3"/>
  <c r="J10" i="3"/>
  <c r="P9" i="3"/>
  <c r="J9" i="3"/>
  <c r="P6" i="3"/>
  <c r="P5" i="3"/>
  <c r="J5" i="3"/>
  <c r="J6" i="3"/>
  <c r="D8" i="4"/>
  <c r="E8" i="4"/>
  <c r="F8" i="4"/>
  <c r="G8" i="4"/>
  <c r="H8" i="4"/>
  <c r="I8" i="4"/>
  <c r="C8" i="4"/>
  <c r="H43" i="4"/>
  <c r="G43" i="4"/>
  <c r="F43" i="4"/>
  <c r="E43" i="4"/>
  <c r="D43" i="4"/>
  <c r="C43" i="4"/>
  <c r="G38" i="4"/>
  <c r="F38" i="4"/>
  <c r="E38" i="4"/>
  <c r="D38" i="4"/>
  <c r="C38" i="4"/>
  <c r="I33" i="4"/>
  <c r="H33" i="4"/>
  <c r="G33" i="4"/>
  <c r="F33" i="4"/>
  <c r="E33" i="4"/>
  <c r="D33" i="4"/>
  <c r="C33" i="4"/>
  <c r="P4" i="3"/>
  <c r="J4" i="3"/>
  <c r="O43" i="3"/>
  <c r="O42" i="3"/>
  <c r="O41" i="3"/>
  <c r="O44" i="3" s="1"/>
  <c r="I43" i="3"/>
  <c r="I42" i="3"/>
  <c r="I41" i="3"/>
  <c r="O38" i="3"/>
  <c r="O37" i="3"/>
  <c r="O36" i="3"/>
  <c r="I38" i="3"/>
  <c r="I37" i="3"/>
  <c r="I36" i="3"/>
  <c r="O33" i="3"/>
  <c r="O32" i="3"/>
  <c r="O31" i="3"/>
  <c r="I33" i="3"/>
  <c r="I32" i="3"/>
  <c r="I31" i="3"/>
  <c r="O28" i="3"/>
  <c r="O27" i="3"/>
  <c r="O26" i="3"/>
  <c r="O29" i="3" s="1"/>
  <c r="I28" i="3"/>
  <c r="I27" i="3"/>
  <c r="I26" i="3"/>
  <c r="O21" i="3"/>
  <c r="O20" i="3"/>
  <c r="O19" i="3"/>
  <c r="I21" i="3"/>
  <c r="I20" i="3"/>
  <c r="I19" i="3"/>
  <c r="O16" i="3"/>
  <c r="O15" i="3"/>
  <c r="O14" i="3"/>
  <c r="I15" i="3"/>
  <c r="I16" i="3"/>
  <c r="I17" i="3" s="1"/>
  <c r="I14" i="3"/>
  <c r="O22" i="3" l="1"/>
  <c r="I29" i="3"/>
  <c r="I22" i="3"/>
  <c r="O34" i="3"/>
  <c r="I44" i="3"/>
  <c r="I39" i="3"/>
  <c r="O17" i="3"/>
  <c r="I34" i="3"/>
  <c r="O39" i="3"/>
  <c r="I10" i="3"/>
  <c r="I11" i="3"/>
  <c r="O10" i="3"/>
  <c r="O11" i="3"/>
  <c r="I9" i="3"/>
  <c r="O9" i="3"/>
  <c r="P7" i="3"/>
  <c r="J7" i="3"/>
  <c r="I6" i="3"/>
  <c r="O5" i="3"/>
  <c r="O6" i="3"/>
  <c r="I5" i="3"/>
  <c r="I7" i="3" s="1"/>
  <c r="O4" i="3"/>
  <c r="O7" i="3" s="1"/>
  <c r="I4" i="3"/>
  <c r="R43" i="2"/>
  <c r="S43" i="2"/>
  <c r="T43" i="2"/>
  <c r="T44" i="2" s="1"/>
  <c r="U43" i="2"/>
  <c r="U44" i="2" s="1"/>
  <c r="V43" i="2"/>
  <c r="W43" i="2"/>
  <c r="Q43" i="2"/>
  <c r="Q44" i="2" s="1"/>
  <c r="R42" i="2"/>
  <c r="S42" i="2"/>
  <c r="T42" i="2"/>
  <c r="U42" i="2"/>
  <c r="V42" i="2"/>
  <c r="W42" i="2"/>
  <c r="Q42" i="2"/>
  <c r="R41" i="2"/>
  <c r="R44" i="2" s="1"/>
  <c r="S41" i="2"/>
  <c r="S44" i="2" s="1"/>
  <c r="T41" i="2"/>
  <c r="U41" i="2"/>
  <c r="V41" i="2"/>
  <c r="V44" i="2" s="1"/>
  <c r="W41" i="2"/>
  <c r="W44" i="2" s="1"/>
  <c r="Q41" i="2"/>
  <c r="Q39" i="2"/>
  <c r="R38" i="2"/>
  <c r="S38" i="2"/>
  <c r="T38" i="2"/>
  <c r="U38" i="2"/>
  <c r="V38" i="2"/>
  <c r="W38" i="2"/>
  <c r="Q38" i="2"/>
  <c r="R37" i="2"/>
  <c r="S37" i="2"/>
  <c r="T37" i="2"/>
  <c r="U37" i="2"/>
  <c r="U39" i="2" s="1"/>
  <c r="V37" i="2"/>
  <c r="W37" i="2"/>
  <c r="Q37" i="2"/>
  <c r="R36" i="2"/>
  <c r="R39" i="2" s="1"/>
  <c r="S36" i="2"/>
  <c r="S39" i="2" s="1"/>
  <c r="T36" i="2"/>
  <c r="T39" i="2" s="1"/>
  <c r="U36" i="2"/>
  <c r="V36" i="2"/>
  <c r="V39" i="2" s="1"/>
  <c r="W36" i="2"/>
  <c r="W39" i="2" s="1"/>
  <c r="Q36" i="2"/>
  <c r="R33" i="2"/>
  <c r="S33" i="2"/>
  <c r="T33" i="2"/>
  <c r="T34" i="2" s="1"/>
  <c r="U33" i="2"/>
  <c r="U34" i="2" s="1"/>
  <c r="V33" i="2"/>
  <c r="W33" i="2"/>
  <c r="Q33" i="2"/>
  <c r="Q34" i="2" s="1"/>
  <c r="R32" i="2"/>
  <c r="S32" i="2"/>
  <c r="T32" i="2"/>
  <c r="U32" i="2"/>
  <c r="V32" i="2"/>
  <c r="W32" i="2"/>
  <c r="Q32" i="2"/>
  <c r="R31" i="2"/>
  <c r="R34" i="2" s="1"/>
  <c r="S31" i="2"/>
  <c r="S34" i="2" s="1"/>
  <c r="T31" i="2"/>
  <c r="U31" i="2"/>
  <c r="V31" i="2"/>
  <c r="V34" i="2" s="1"/>
  <c r="W31" i="2"/>
  <c r="W34" i="2" s="1"/>
  <c r="Q31" i="2"/>
  <c r="Q29" i="2"/>
  <c r="R28" i="2"/>
  <c r="S28" i="2"/>
  <c r="T28" i="2"/>
  <c r="U28" i="2"/>
  <c r="V28" i="2"/>
  <c r="W28" i="2"/>
  <c r="Q28" i="2"/>
  <c r="R27" i="2"/>
  <c r="S27" i="2"/>
  <c r="T27" i="2"/>
  <c r="U27" i="2"/>
  <c r="U29" i="2" s="1"/>
  <c r="V27" i="2"/>
  <c r="W27" i="2"/>
  <c r="Q27" i="2"/>
  <c r="R26" i="2"/>
  <c r="R29" i="2" s="1"/>
  <c r="S26" i="2"/>
  <c r="S29" i="2" s="1"/>
  <c r="T26" i="2"/>
  <c r="T29" i="2" s="1"/>
  <c r="U26" i="2"/>
  <c r="V26" i="2"/>
  <c r="V29" i="2" s="1"/>
  <c r="W26" i="2"/>
  <c r="W29" i="2" s="1"/>
  <c r="Q26" i="2"/>
  <c r="N44" i="2"/>
  <c r="M44" i="2"/>
  <c r="L44" i="2"/>
  <c r="K44" i="2"/>
  <c r="J44" i="2"/>
  <c r="I44" i="2"/>
  <c r="N39" i="2"/>
  <c r="M39" i="2"/>
  <c r="L39" i="2"/>
  <c r="K39" i="2"/>
  <c r="J39" i="2"/>
  <c r="I39" i="2"/>
  <c r="N34" i="2"/>
  <c r="M34" i="2"/>
  <c r="L34" i="2"/>
  <c r="K34" i="2"/>
  <c r="J34" i="2"/>
  <c r="I34" i="2"/>
  <c r="N29" i="2"/>
  <c r="M29" i="2"/>
  <c r="L29" i="2"/>
  <c r="K29" i="2"/>
  <c r="J29" i="2"/>
  <c r="I29" i="2"/>
  <c r="U22" i="2"/>
  <c r="R21" i="2"/>
  <c r="S21" i="2"/>
  <c r="T21" i="2"/>
  <c r="T22" i="2" s="1"/>
  <c r="U21" i="2"/>
  <c r="V21" i="2"/>
  <c r="W21" i="2"/>
  <c r="Q21" i="2"/>
  <c r="Q22" i="2" s="1"/>
  <c r="R20" i="2"/>
  <c r="S20" i="2"/>
  <c r="T20" i="2"/>
  <c r="U20" i="2"/>
  <c r="V20" i="2"/>
  <c r="W20" i="2"/>
  <c r="Q20" i="2"/>
  <c r="R19" i="2"/>
  <c r="R22" i="2" s="1"/>
  <c r="S19" i="2"/>
  <c r="S22" i="2" s="1"/>
  <c r="T19" i="2"/>
  <c r="U19" i="2"/>
  <c r="V19" i="2"/>
  <c r="V22" i="2" s="1"/>
  <c r="W19" i="2"/>
  <c r="W22" i="2" s="1"/>
  <c r="Q19" i="2"/>
  <c r="V17" i="2"/>
  <c r="Q17" i="2"/>
  <c r="R16" i="2"/>
  <c r="S16" i="2"/>
  <c r="T16" i="2"/>
  <c r="U16" i="2"/>
  <c r="V16" i="2"/>
  <c r="W16" i="2"/>
  <c r="Q16" i="2"/>
  <c r="R15" i="2"/>
  <c r="R17" i="2" s="1"/>
  <c r="S15" i="2"/>
  <c r="T15" i="2"/>
  <c r="U15" i="2"/>
  <c r="U17" i="2" s="1"/>
  <c r="V15" i="2"/>
  <c r="W15" i="2"/>
  <c r="Q15" i="2"/>
  <c r="W12" i="2"/>
  <c r="S12" i="2"/>
  <c r="R14" i="2"/>
  <c r="S14" i="2"/>
  <c r="S17" i="2" s="1"/>
  <c r="T14" i="2"/>
  <c r="T17" i="2" s="1"/>
  <c r="U14" i="2"/>
  <c r="V14" i="2"/>
  <c r="W14" i="2"/>
  <c r="W17" i="2" s="1"/>
  <c r="Q14" i="2"/>
  <c r="R11" i="2"/>
  <c r="S11" i="2"/>
  <c r="T11" i="2"/>
  <c r="U11" i="2"/>
  <c r="V11" i="2"/>
  <c r="W11" i="2"/>
  <c r="Q11" i="2"/>
  <c r="R10" i="2"/>
  <c r="R12" i="2" s="1"/>
  <c r="S10" i="2"/>
  <c r="T10" i="2"/>
  <c r="U10" i="2"/>
  <c r="V10" i="2"/>
  <c r="V12" i="2" s="1"/>
  <c r="W10" i="2"/>
  <c r="Q10" i="2"/>
  <c r="R6" i="2"/>
  <c r="S6" i="2"/>
  <c r="T6" i="2"/>
  <c r="U6" i="2"/>
  <c r="V6" i="2"/>
  <c r="W6" i="2"/>
  <c r="W7" i="2" s="1"/>
  <c r="Q6" i="2"/>
  <c r="R5" i="2"/>
  <c r="S5" i="2"/>
  <c r="T5" i="2"/>
  <c r="T7" i="2" s="1"/>
  <c r="U5" i="2"/>
  <c r="V5" i="2"/>
  <c r="W5" i="2"/>
  <c r="Q5" i="2"/>
  <c r="Q7" i="2" s="1"/>
  <c r="R9" i="2"/>
  <c r="S9" i="2"/>
  <c r="T9" i="2"/>
  <c r="T12" i="2" s="1"/>
  <c r="U9" i="2"/>
  <c r="U12" i="2" s="1"/>
  <c r="V9" i="2"/>
  <c r="W9" i="2"/>
  <c r="Q9" i="2"/>
  <c r="Q12" i="2" s="1"/>
  <c r="S7" i="2"/>
  <c r="R4" i="2"/>
  <c r="S4" i="2"/>
  <c r="T4" i="2"/>
  <c r="U4" i="2"/>
  <c r="V4" i="2"/>
  <c r="V7" i="2" s="1"/>
  <c r="W4" i="2"/>
  <c r="Q4" i="2"/>
  <c r="R7" i="2" l="1"/>
  <c r="O12" i="3"/>
  <c r="I12" i="3"/>
  <c r="U7" i="2"/>
  <c r="N22" i="2"/>
  <c r="M22" i="2"/>
  <c r="L22" i="2"/>
  <c r="K22" i="2"/>
  <c r="J22" i="2"/>
  <c r="I22" i="2"/>
  <c r="N17" i="2"/>
  <c r="M17" i="2"/>
  <c r="L17" i="2"/>
  <c r="K17" i="2"/>
  <c r="J17" i="2"/>
  <c r="I17" i="2"/>
  <c r="N12" i="2"/>
  <c r="M12" i="2"/>
  <c r="L12" i="2"/>
  <c r="K12" i="2"/>
  <c r="J12" i="2"/>
  <c r="I12" i="2"/>
  <c r="N7" i="2"/>
  <c r="M7" i="2"/>
  <c r="L7" i="2"/>
  <c r="K7" i="2"/>
  <c r="J7" i="2"/>
  <c r="I7" i="2"/>
  <c r="H22" i="1"/>
  <c r="G22" i="1"/>
  <c r="F22" i="1"/>
  <c r="E22" i="1"/>
  <c r="D22" i="1"/>
  <c r="C22" i="1"/>
  <c r="D75" i="1"/>
  <c r="F75" i="1"/>
  <c r="G75" i="1"/>
  <c r="H75" i="1"/>
  <c r="I75" i="1"/>
  <c r="C70" i="1"/>
  <c r="C75" i="1" s="1"/>
  <c r="J69" i="1"/>
  <c r="J68" i="1"/>
  <c r="I74" i="1"/>
  <c r="E73" i="1"/>
  <c r="I73" i="1"/>
  <c r="C73" i="1"/>
  <c r="D72" i="1"/>
  <c r="H72" i="1"/>
  <c r="I72" i="1"/>
  <c r="H70" i="1"/>
  <c r="G70" i="1"/>
  <c r="F70" i="1"/>
  <c r="E70" i="1"/>
  <c r="E75" i="1" s="1"/>
  <c r="D70" i="1"/>
  <c r="H65" i="1"/>
  <c r="H74" i="1" s="1"/>
  <c r="G65" i="1"/>
  <c r="G74" i="1" s="1"/>
  <c r="F65" i="1"/>
  <c r="F74" i="1" s="1"/>
  <c r="E65" i="1"/>
  <c r="E74" i="1" s="1"/>
  <c r="D65" i="1"/>
  <c r="D74" i="1" s="1"/>
  <c r="C65" i="1"/>
  <c r="C74" i="1" s="1"/>
  <c r="H60" i="1"/>
  <c r="H73" i="1" s="1"/>
  <c r="G60" i="1"/>
  <c r="G73" i="1" s="1"/>
  <c r="F60" i="1"/>
  <c r="F73" i="1" s="1"/>
  <c r="E60" i="1"/>
  <c r="D60" i="1"/>
  <c r="D73" i="1" s="1"/>
  <c r="C60" i="1"/>
  <c r="H55" i="1"/>
  <c r="G55" i="1"/>
  <c r="G72" i="1" s="1"/>
  <c r="F55" i="1"/>
  <c r="F72" i="1" s="1"/>
  <c r="E55" i="1"/>
  <c r="E72" i="1" s="1"/>
  <c r="D55" i="1"/>
  <c r="C55" i="1"/>
  <c r="C72" i="1" s="1"/>
  <c r="N75" i="1"/>
  <c r="S75" i="1"/>
  <c r="N74" i="1"/>
  <c r="O74" i="1"/>
  <c r="S74" i="1"/>
  <c r="S72" i="1"/>
  <c r="S73" i="1"/>
  <c r="R70" i="1"/>
  <c r="R75" i="1" s="1"/>
  <c r="Q70" i="1"/>
  <c r="Q75" i="1" s="1"/>
  <c r="P70" i="1"/>
  <c r="P75" i="1" s="1"/>
  <c r="O70" i="1"/>
  <c r="O75" i="1" s="1"/>
  <c r="N70" i="1"/>
  <c r="M70" i="1"/>
  <c r="M75" i="1" s="1"/>
  <c r="R65" i="1"/>
  <c r="R74" i="1" s="1"/>
  <c r="Q65" i="1"/>
  <c r="Q74" i="1" s="1"/>
  <c r="P65" i="1"/>
  <c r="P74" i="1" s="1"/>
  <c r="O65" i="1"/>
  <c r="N65" i="1"/>
  <c r="M65" i="1"/>
  <c r="M74" i="1" s="1"/>
  <c r="R60" i="1"/>
  <c r="R73" i="1" s="1"/>
  <c r="Q60" i="1"/>
  <c r="Q73" i="1" s="1"/>
  <c r="P60" i="1"/>
  <c r="P73" i="1" s="1"/>
  <c r="O60" i="1"/>
  <c r="O73" i="1" s="1"/>
  <c r="N60" i="1"/>
  <c r="N73" i="1" s="1"/>
  <c r="M60" i="1"/>
  <c r="M73" i="1" s="1"/>
  <c r="N55" i="1"/>
  <c r="N72" i="1" s="1"/>
  <c r="O55" i="1"/>
  <c r="O72" i="1" s="1"/>
  <c r="P55" i="1"/>
  <c r="P72" i="1" s="1"/>
  <c r="Q55" i="1"/>
  <c r="Q72" i="1" s="1"/>
  <c r="R55" i="1"/>
  <c r="R72" i="1" s="1"/>
  <c r="M55" i="1"/>
  <c r="M72" i="1" s="1"/>
  <c r="T53" i="1"/>
  <c r="T54" i="1"/>
  <c r="T57" i="1"/>
  <c r="T58" i="1"/>
  <c r="T59" i="1"/>
  <c r="T62" i="1"/>
  <c r="T63" i="1"/>
  <c r="T64" i="1"/>
  <c r="T67" i="1"/>
  <c r="T70" i="1" s="1"/>
  <c r="T75" i="1" s="1"/>
  <c r="T68" i="1"/>
  <c r="T69" i="1"/>
  <c r="T52" i="1"/>
  <c r="J57" i="1"/>
  <c r="J60" i="1" s="1"/>
  <c r="J73" i="1" s="1"/>
  <c r="J58" i="1"/>
  <c r="J59" i="1"/>
  <c r="J62" i="1"/>
  <c r="J63" i="1"/>
  <c r="J65" i="1" s="1"/>
  <c r="J74" i="1" s="1"/>
  <c r="J64" i="1"/>
  <c r="J67" i="1"/>
  <c r="H17" i="1"/>
  <c r="G17" i="1"/>
  <c r="F17" i="1"/>
  <c r="E17" i="1"/>
  <c r="D17" i="1"/>
  <c r="C17" i="1"/>
  <c r="R22" i="1"/>
  <c r="Q22" i="1"/>
  <c r="P22" i="1"/>
  <c r="O22" i="1"/>
  <c r="N22" i="1"/>
  <c r="M22" i="1"/>
  <c r="R17" i="1"/>
  <c r="Q17" i="1"/>
  <c r="P17" i="1"/>
  <c r="O17" i="1"/>
  <c r="N17" i="1"/>
  <c r="M17" i="1"/>
  <c r="R12" i="1"/>
  <c r="Q12" i="1"/>
  <c r="P12" i="1"/>
  <c r="O12" i="1"/>
  <c r="N12" i="1"/>
  <c r="M12" i="1"/>
  <c r="J53" i="1"/>
  <c r="J54" i="1"/>
  <c r="J52" i="1"/>
  <c r="T65" i="1" l="1"/>
  <c r="T74" i="1" s="1"/>
  <c r="T60" i="1"/>
  <c r="T73" i="1" s="1"/>
  <c r="T55" i="1"/>
  <c r="T72" i="1"/>
  <c r="J55" i="1"/>
  <c r="J72" i="1" s="1"/>
  <c r="J70" i="1"/>
  <c r="J75" i="1" s="1"/>
  <c r="N7" i="1"/>
  <c r="O7" i="1"/>
  <c r="P7" i="1"/>
  <c r="Q7" i="1"/>
  <c r="R7" i="1"/>
  <c r="M7" i="1"/>
  <c r="D12" i="1"/>
  <c r="E12" i="1"/>
  <c r="F12" i="1"/>
  <c r="G12" i="1"/>
  <c r="C12" i="1"/>
  <c r="D7" i="1"/>
  <c r="E7" i="1"/>
  <c r="F7" i="1"/>
  <c r="G7" i="1"/>
  <c r="H7" i="1"/>
  <c r="I7" i="1"/>
  <c r="C7" i="1"/>
</calcChain>
</file>

<file path=xl/sharedStrings.xml><?xml version="1.0" encoding="utf-8"?>
<sst xmlns="http://schemas.openxmlformats.org/spreadsheetml/2006/main" count="901" uniqueCount="82">
  <si>
    <t>ctx Lamp1/ab42</t>
  </si>
  <si>
    <t>0-50</t>
  </si>
  <si>
    <t>50-200</t>
  </si>
  <si>
    <t>200-450</t>
  </si>
  <si>
    <t>450-800</t>
  </si>
  <si>
    <t>800-1250</t>
  </si>
  <si>
    <t>1800+</t>
  </si>
  <si>
    <t>1193 01</t>
  </si>
  <si>
    <t>1193 02</t>
  </si>
  <si>
    <t>1193 03</t>
  </si>
  <si>
    <t>avg</t>
  </si>
  <si>
    <t>1194 01</t>
  </si>
  <si>
    <t>1194 02</t>
  </si>
  <si>
    <t>1994 03</t>
  </si>
  <si>
    <t>1194 03</t>
  </si>
  <si>
    <t>1250-1800</t>
  </si>
  <si>
    <t>Ab GFP</t>
  </si>
  <si>
    <t>1195 01</t>
  </si>
  <si>
    <t>1195 02</t>
  </si>
  <si>
    <t>1195 03</t>
  </si>
  <si>
    <t>1196 01</t>
  </si>
  <si>
    <t>1196 02</t>
  </si>
  <si>
    <t>1196 03</t>
  </si>
  <si>
    <t>1032 01</t>
  </si>
  <si>
    <t>1032 02</t>
  </si>
  <si>
    <t>1032 03</t>
  </si>
  <si>
    <t>1089 02</t>
  </si>
  <si>
    <t>1089 01</t>
  </si>
  <si>
    <t>1089 03</t>
  </si>
  <si>
    <t>total</t>
  </si>
  <si>
    <t>%</t>
  </si>
  <si>
    <t>1106 01</t>
  </si>
  <si>
    <t>1106 02</t>
  </si>
  <si>
    <t>1106 03</t>
  </si>
  <si>
    <t>1287 01</t>
  </si>
  <si>
    <t>1287 02</t>
  </si>
  <si>
    <t>1287 03</t>
  </si>
  <si>
    <t>0-50 A6-GFP</t>
  </si>
  <si>
    <t>0-50 GFP</t>
  </si>
  <si>
    <t>50-200 A6-GFP</t>
  </si>
  <si>
    <t>50-200  GFP</t>
  </si>
  <si>
    <t>200-450 A6-GFP</t>
  </si>
  <si>
    <t>200-450 GFP</t>
  </si>
  <si>
    <t>450-800 A6-GFP</t>
  </si>
  <si>
    <t>450-800 GFP</t>
  </si>
  <si>
    <t>800-1250 A6-GFP</t>
  </si>
  <si>
    <t>800-1250 GFP</t>
  </si>
  <si>
    <t>1250-1800 A6-GFP</t>
  </si>
  <si>
    <t>1250-1800 GFP</t>
  </si>
  <si>
    <t>ratio</t>
  </si>
  <si>
    <t># of plaques</t>
  </si>
  <si>
    <t>% of plaques</t>
  </si>
  <si>
    <t>ctx</t>
  </si>
  <si>
    <t>hp</t>
  </si>
  <si>
    <t># of plaques/mm2</t>
  </si>
  <si>
    <t>total area</t>
  </si>
  <si>
    <t>Ab42 area</t>
  </si>
  <si>
    <t>ctx ind summed</t>
  </si>
  <si>
    <t>ctx % area</t>
  </si>
  <si>
    <t>hp % area</t>
  </si>
  <si>
    <t>hp ind summed</t>
  </si>
  <si>
    <t>Ab42</t>
  </si>
  <si>
    <t>Lamp1 area</t>
  </si>
  <si>
    <t>A6</t>
  </si>
  <si>
    <t>GFP</t>
  </si>
  <si>
    <t>LAMp1</t>
  </si>
  <si>
    <t>Ab42 A6-GFP</t>
  </si>
  <si>
    <t>Ab42 GFP</t>
  </si>
  <si>
    <t>LAMP1 GFP</t>
  </si>
  <si>
    <t>LAMP1 A6-GFP</t>
  </si>
  <si>
    <t>number</t>
  </si>
  <si>
    <t>hp Lamp1/ab42</t>
  </si>
  <si>
    <t>A6 GFP</t>
  </si>
  <si>
    <t xml:space="preserve"> GFP</t>
  </si>
  <si>
    <t>done</t>
  </si>
  <si>
    <t>density per mm2</t>
  </si>
  <si>
    <t>per section</t>
  </si>
  <si>
    <t>sum</t>
  </si>
  <si>
    <t>GFP number</t>
  </si>
  <si>
    <t>HP Fig 5B</t>
  </si>
  <si>
    <t>ctx fig 5B</t>
  </si>
  <si>
    <t>fig 5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</si>
</sst>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2" fillId="0" borderId="0" xfId="0" applyFont="1"/>
    <xf numFmtId="0" fontId="0" fillId="4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4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'Ab42 and lamp1 area'!$S$4:$S$11</c:f>
              <c:numCache>
                <c:formatCode>General</c:formatCode>
                <c:ptCount val="8"/>
                <c:pt idx="0">
                  <c:v>2.802651098890458</c:v>
                </c:pt>
                <c:pt idx="1">
                  <c:v>1.3616799381403515</c:v>
                </c:pt>
                <c:pt idx="2">
                  <c:v>1.6479370189994385</c:v>
                </c:pt>
                <c:pt idx="3">
                  <c:v>0.9625233894321531</c:v>
                </c:pt>
                <c:pt idx="4">
                  <c:v>2.339470385782136</c:v>
                </c:pt>
                <c:pt idx="5">
                  <c:v>2.0264390471353111</c:v>
                </c:pt>
                <c:pt idx="6">
                  <c:v>1.4789138958739789</c:v>
                </c:pt>
                <c:pt idx="7">
                  <c:v>2.2419813660366157</c:v>
                </c:pt>
              </c:numCache>
            </c:numRef>
          </c:xVal>
          <c:yVal>
            <c:numRef>
              <c:f>'Ab42 and lamp1 area'!$T$4:$T$11</c:f>
              <c:numCache>
                <c:formatCode>General</c:formatCode>
                <c:ptCount val="8"/>
                <c:pt idx="0">
                  <c:v>5.5672411566923792</c:v>
                </c:pt>
                <c:pt idx="1">
                  <c:v>4.3189032405064536</c:v>
                </c:pt>
                <c:pt idx="2">
                  <c:v>3.6365771898881589</c:v>
                </c:pt>
                <c:pt idx="3">
                  <c:v>2.3385084786911627</c:v>
                </c:pt>
                <c:pt idx="4">
                  <c:v>7.3199405878728951</c:v>
                </c:pt>
                <c:pt idx="5">
                  <c:v>5.1663042030727491</c:v>
                </c:pt>
                <c:pt idx="6">
                  <c:v>5.1167208019119954</c:v>
                </c:pt>
                <c:pt idx="7">
                  <c:v>7.1271585249309437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E0-014F-BD99-844BC9AC4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999952"/>
        <c:axId val="2126471967"/>
      </c:scatterChart>
      <c:valAx>
        <c:axId val="72999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471967"/>
        <c:crosses val="autoZero"/>
        <c:crossBetween val="midCat"/>
      </c:valAx>
      <c:valAx>
        <c:axId val="212647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999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803149606299212E-2"/>
          <c:y val="2.5428331875182269E-2"/>
          <c:w val="0.909196850393700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'Ab42 and lamp1 area'!$S$4:$S$7</c:f>
              <c:numCache>
                <c:formatCode>General</c:formatCode>
                <c:ptCount val="4"/>
                <c:pt idx="0">
                  <c:v>2.802651098890458</c:v>
                </c:pt>
                <c:pt idx="1">
                  <c:v>1.3616799381403515</c:v>
                </c:pt>
                <c:pt idx="2">
                  <c:v>1.6479370189994385</c:v>
                </c:pt>
                <c:pt idx="3">
                  <c:v>0.9625233894321531</c:v>
                </c:pt>
              </c:numCache>
            </c:numRef>
          </c:xVal>
          <c:yVal>
            <c:numRef>
              <c:f>'Ab42 and lamp1 area'!$T$4:$T$7</c:f>
              <c:numCache>
                <c:formatCode>General</c:formatCode>
                <c:ptCount val="4"/>
                <c:pt idx="0">
                  <c:v>5.5672411566923792</c:v>
                </c:pt>
                <c:pt idx="1">
                  <c:v>4.3189032405064536</c:v>
                </c:pt>
                <c:pt idx="2">
                  <c:v>3.6365771898881589</c:v>
                </c:pt>
                <c:pt idx="3">
                  <c:v>2.3385084786911627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EF-D842-B0C1-D4E2DDD6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8640879"/>
        <c:axId val="2028869935"/>
      </c:scatterChart>
      <c:valAx>
        <c:axId val="156864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869935"/>
        <c:crosses val="autoZero"/>
        <c:crossBetween val="midCat"/>
      </c:valAx>
      <c:valAx>
        <c:axId val="202886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6408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'Ab42 and lamp1 area'!$S$8:$S$11</c:f>
              <c:numCache>
                <c:formatCode>General</c:formatCode>
                <c:ptCount val="4"/>
                <c:pt idx="0">
                  <c:v>2.339470385782136</c:v>
                </c:pt>
                <c:pt idx="1">
                  <c:v>2.0264390471353111</c:v>
                </c:pt>
                <c:pt idx="2">
                  <c:v>1.4789138958739789</c:v>
                </c:pt>
                <c:pt idx="3">
                  <c:v>2.2419813660366157</c:v>
                </c:pt>
              </c:numCache>
            </c:numRef>
          </c:xVal>
          <c:yVal>
            <c:numRef>
              <c:f>'Ab42 and lamp1 area'!$T$8:$T$11</c:f>
              <c:numCache>
                <c:formatCode>General</c:formatCode>
                <c:ptCount val="4"/>
                <c:pt idx="0">
                  <c:v>7.3199405878728951</c:v>
                </c:pt>
                <c:pt idx="1">
                  <c:v>5.1663042030727491</c:v>
                </c:pt>
                <c:pt idx="2">
                  <c:v>5.1167208019119954</c:v>
                </c:pt>
                <c:pt idx="3">
                  <c:v>7.1271585249309437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B8-9245-BD94-CC3C292F5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917104"/>
        <c:axId val="153683952"/>
      </c:scatterChart>
      <c:valAx>
        <c:axId val="24691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83952"/>
        <c:crosses val="autoZero"/>
        <c:crossBetween val="midCat"/>
      </c:valAx>
      <c:valAx>
        <c:axId val="15368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91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98778</xdr:colOff>
      <xdr:row>27</xdr:row>
      <xdr:rowOff>4233</xdr:rowOff>
    </xdr:from>
    <xdr:to>
      <xdr:col>27</xdr:col>
      <xdr:colOff>508000</xdr:colOff>
      <xdr:row>40</xdr:row>
      <xdr:rowOff>179211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41CFB5-DD07-6247-935C-3895A23CC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508000</xdr:colOff>
      <xdr:row>0</xdr:row>
      <xdr:rowOff>0</xdr:rowOff>
    </xdr:from>
    <xdr:to>
      <xdr:col>27</xdr:col>
      <xdr:colOff>84667</xdr:colOff>
      <xdr:row>13</xdr:row>
      <xdr:rowOff>174978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EC0794-D539-2945-9769-0FE96C73C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571499</xdr:colOff>
      <xdr:row>12</xdr:row>
      <xdr:rowOff>81844</xdr:rowOff>
    </xdr:from>
    <xdr:to>
      <xdr:col>27</xdr:col>
      <xdr:colOff>148166</xdr:colOff>
      <xdr:row>26</xdr:row>
      <xdr:rowOff>59267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D852D6-6CE3-9549-BC1A-FF242A96B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0948-F9FA-EF47-A2DD-7DE1FE36D83F}">
  <dimension ref="A2:M30"/>
  <sheetViews>
    <sheetView tabSelected="1" workbookViewId="0">
      <selection activeCell="G24" sqref="G24"/>
    </sheetView>
  </sheetViews>
  <sheetFormatPr baseColWidth="10" defaultRowHeight="16" x14ac:dyDescent="0.2"/>
  <sheetData>
    <row r="2" spans="1:13" ht="17" thickBot="1" x14ac:dyDescent="0.25"/>
    <row r="3" spans="1:13" x14ac:dyDescent="0.2">
      <c r="B3" s="6" t="s">
        <v>49</v>
      </c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13" x14ac:dyDescent="0.2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13" x14ac:dyDescent="0.2">
      <c r="A5" t="s">
        <v>79</v>
      </c>
      <c r="B5" s="9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">
      <c r="B6" s="15">
        <v>3.233253106755432</v>
      </c>
      <c r="C6" s="10">
        <v>5.7911492233192758</v>
      </c>
      <c r="D6" s="16">
        <v>3.0518346561574554</v>
      </c>
      <c r="E6" s="10">
        <v>3.7185902653060894</v>
      </c>
      <c r="F6" s="16">
        <v>2.1053995721385839</v>
      </c>
      <c r="G6" s="10">
        <v>2.3665347418084588</v>
      </c>
      <c r="H6" s="16">
        <v>1.7844147681011757</v>
      </c>
      <c r="I6" s="10">
        <v>1.9737088813443979</v>
      </c>
      <c r="J6" s="16">
        <v>1.4291016129986283</v>
      </c>
      <c r="K6" s="10">
        <v>2.182921274835953</v>
      </c>
      <c r="L6" s="16">
        <v>1.2830136100029192</v>
      </c>
      <c r="M6" s="11">
        <v>1.5964254863742298</v>
      </c>
    </row>
    <row r="7" spans="1:13" x14ac:dyDescent="0.2">
      <c r="B7" s="15">
        <v>5.7034089191998385</v>
      </c>
      <c r="C7" s="10">
        <v>5.2629653849803288</v>
      </c>
      <c r="D7" s="16">
        <v>3.6386282344754175</v>
      </c>
      <c r="E7" s="10">
        <v>3.9104271549471843</v>
      </c>
      <c r="F7" s="16">
        <v>2.5484824037613136</v>
      </c>
      <c r="G7" s="10">
        <v>2.2469714716994638</v>
      </c>
      <c r="H7" s="16">
        <v>1.9836873269032598</v>
      </c>
      <c r="I7" s="10">
        <v>1.8067343714086099</v>
      </c>
      <c r="J7" s="16">
        <v>2.0589248393064126</v>
      </c>
      <c r="K7" s="10">
        <v>1.9022673083638715</v>
      </c>
      <c r="L7" s="16"/>
      <c r="M7" s="11"/>
    </row>
    <row r="8" spans="1:13" x14ac:dyDescent="0.2">
      <c r="B8" s="15">
        <v>3.5077056942030609</v>
      </c>
      <c r="C8" s="10">
        <v>5.6024550231724417</v>
      </c>
      <c r="D8" s="16">
        <v>2.9013804180193783</v>
      </c>
      <c r="E8" s="10">
        <v>4.0296531919364353</v>
      </c>
      <c r="F8" s="16">
        <v>1.8430624865627017</v>
      </c>
      <c r="G8" s="10">
        <v>2.6574707300987437</v>
      </c>
      <c r="H8" s="16">
        <v>1.5173608387622555</v>
      </c>
      <c r="I8" s="10">
        <v>2.2300198528134909</v>
      </c>
      <c r="J8" s="16">
        <v>1.3978630669955059</v>
      </c>
      <c r="K8" s="10"/>
      <c r="L8" s="16">
        <v>1.2915341764729957</v>
      </c>
      <c r="M8" s="11"/>
    </row>
    <row r="9" spans="1:13" ht="17" thickBot="1" x14ac:dyDescent="0.25">
      <c r="B9" s="17">
        <v>4.9046576000506485</v>
      </c>
      <c r="C9" s="13">
        <v>6.0826197138989118</v>
      </c>
      <c r="D9" s="18">
        <v>3.3006088542559362</v>
      </c>
      <c r="E9" s="13">
        <v>4.0096886813654349</v>
      </c>
      <c r="F9" s="18">
        <v>2.2608527616910989</v>
      </c>
      <c r="G9" s="13">
        <v>2.4694905148260973</v>
      </c>
      <c r="H9" s="18">
        <v>1.7363828258680065</v>
      </c>
      <c r="I9" s="13">
        <v>1.983841485545726</v>
      </c>
      <c r="J9" s="18">
        <v>1.7486396053716864</v>
      </c>
      <c r="K9" s="13">
        <v>2.2817233658214455</v>
      </c>
      <c r="L9" s="18">
        <v>1.5690317949192969</v>
      </c>
      <c r="M9" s="14">
        <v>1.2428254869221926</v>
      </c>
    </row>
    <row r="11" spans="1:13" ht="17" thickBot="1" x14ac:dyDescent="0.25"/>
    <row r="12" spans="1:13" x14ac:dyDescent="0.2">
      <c r="A12" t="s">
        <v>80</v>
      </c>
      <c r="B12" s="6" t="s">
        <v>37</v>
      </c>
      <c r="C12" s="7" t="s">
        <v>38</v>
      </c>
      <c r="D12" s="7" t="s">
        <v>39</v>
      </c>
      <c r="E12" s="7" t="s">
        <v>40</v>
      </c>
      <c r="F12" s="7" t="s">
        <v>41</v>
      </c>
      <c r="G12" s="7" t="s">
        <v>42</v>
      </c>
      <c r="H12" s="7" t="s">
        <v>43</v>
      </c>
      <c r="I12" s="7" t="s">
        <v>44</v>
      </c>
      <c r="J12" s="7" t="s">
        <v>45</v>
      </c>
      <c r="K12" s="7" t="s">
        <v>46</v>
      </c>
      <c r="L12" s="7" t="s">
        <v>47</v>
      </c>
      <c r="M12" s="8" t="s">
        <v>48</v>
      </c>
    </row>
    <row r="13" spans="1:13" x14ac:dyDescent="0.2">
      <c r="B13" s="9">
        <v>4.808239390228997</v>
      </c>
      <c r="C13" s="10">
        <v>6.2462995933886729</v>
      </c>
      <c r="D13" s="10">
        <v>3.0676335417923433</v>
      </c>
      <c r="E13" s="10">
        <v>4.9779737327413978</v>
      </c>
      <c r="F13" s="10">
        <v>2.1469499671303152</v>
      </c>
      <c r="G13" s="10">
        <v>2.777521758811988</v>
      </c>
      <c r="H13" s="10">
        <v>1.5922093053365824</v>
      </c>
      <c r="I13" s="10">
        <v>2.2336510897867137</v>
      </c>
      <c r="J13" s="10">
        <v>1.4389433845635695</v>
      </c>
      <c r="K13" s="10">
        <v>2.0603539872620984</v>
      </c>
      <c r="L13" s="10">
        <v>1.3181172981072893</v>
      </c>
      <c r="M13" s="11">
        <v>1.7812469198215508</v>
      </c>
    </row>
    <row r="14" spans="1:13" x14ac:dyDescent="0.2">
      <c r="B14" s="9">
        <v>5.8708724929503502</v>
      </c>
      <c r="C14" s="10">
        <v>5.5800296455259</v>
      </c>
      <c r="D14" s="10">
        <v>4.6331279973693462</v>
      </c>
      <c r="E14" s="10">
        <v>4.1883377097814929</v>
      </c>
      <c r="F14" s="10">
        <v>2.727428485256739</v>
      </c>
      <c r="G14" s="10">
        <v>2.3670907464488926</v>
      </c>
      <c r="H14" s="10">
        <v>2.1233665881655792</v>
      </c>
      <c r="I14" s="10">
        <v>1.7696279573665639</v>
      </c>
      <c r="J14" s="10">
        <v>1.5477079428155198</v>
      </c>
      <c r="K14" s="10">
        <v>1.6029324878512972</v>
      </c>
      <c r="L14" s="10"/>
      <c r="M14" s="11">
        <v>1.545785573783734</v>
      </c>
    </row>
    <row r="15" spans="1:13" x14ac:dyDescent="0.2">
      <c r="B15" s="9">
        <v>4.8687637813944162</v>
      </c>
      <c r="C15" s="10">
        <v>6.4371400447459708</v>
      </c>
      <c r="D15" s="10">
        <v>3.4538474661941301</v>
      </c>
      <c r="E15" s="10">
        <v>5.0960524412323913</v>
      </c>
      <c r="F15" s="10">
        <v>2.07728163799012</v>
      </c>
      <c r="G15" s="10">
        <v>3.0161606508811651</v>
      </c>
      <c r="H15" s="10">
        <v>1.622859332145681</v>
      </c>
      <c r="I15" s="10">
        <v>2.0970877940659105</v>
      </c>
      <c r="J15" s="10">
        <v>1.46787359669231</v>
      </c>
      <c r="K15" s="10">
        <v>1.7240070293295071</v>
      </c>
      <c r="L15" s="10">
        <v>1.4854965312155359</v>
      </c>
      <c r="M15" s="11">
        <v>2.2895077269755606</v>
      </c>
    </row>
    <row r="16" spans="1:13" ht="17" thickBot="1" x14ac:dyDescent="0.25">
      <c r="B16" s="12">
        <v>4.2987503401228517</v>
      </c>
      <c r="C16" s="13">
        <v>6.4269787262665901</v>
      </c>
      <c r="D16" s="13">
        <v>3.3858079702042372</v>
      </c>
      <c r="E16" s="13">
        <v>5.1028427127821283</v>
      </c>
      <c r="F16" s="13">
        <v>2.0857044257810586</v>
      </c>
      <c r="G16" s="13">
        <v>2.9173586187191063</v>
      </c>
      <c r="H16" s="13">
        <v>1.4947007069494447</v>
      </c>
      <c r="I16" s="13">
        <v>2.2877536059718597</v>
      </c>
      <c r="J16" s="13">
        <v>1.5453958205890395</v>
      </c>
      <c r="K16" s="13">
        <v>2.140110650295012</v>
      </c>
      <c r="L16" s="13"/>
      <c r="M16" s="14">
        <v>2.143201856349449</v>
      </c>
    </row>
    <row r="20" spans="1:4" ht="17" thickBot="1" x14ac:dyDescent="0.25"/>
    <row r="21" spans="1:4" x14ac:dyDescent="0.2">
      <c r="A21" t="s">
        <v>81</v>
      </c>
      <c r="B21" s="6"/>
      <c r="C21" s="7" t="s">
        <v>52</v>
      </c>
      <c r="D21" s="8"/>
    </row>
    <row r="22" spans="1:4" x14ac:dyDescent="0.2">
      <c r="B22" s="9"/>
      <c r="C22" s="10" t="s">
        <v>61</v>
      </c>
      <c r="D22" s="11" t="s">
        <v>65</v>
      </c>
    </row>
    <row r="23" spans="1:4" x14ac:dyDescent="0.2">
      <c r="B23" s="9" t="s">
        <v>63</v>
      </c>
      <c r="C23" s="10">
        <v>2.802651098890458</v>
      </c>
      <c r="D23" s="11">
        <v>5.5672411566923792</v>
      </c>
    </row>
    <row r="24" spans="1:4" x14ac:dyDescent="0.2">
      <c r="B24" s="9"/>
      <c r="C24" s="10">
        <v>1.3616799381403515</v>
      </c>
      <c r="D24" s="11">
        <v>4.3189032405064536</v>
      </c>
    </row>
    <row r="25" spans="1:4" x14ac:dyDescent="0.2">
      <c r="B25" s="9"/>
      <c r="C25" s="10">
        <v>1.6479370189994385</v>
      </c>
      <c r="D25" s="11">
        <v>3.6365771898881589</v>
      </c>
    </row>
    <row r="26" spans="1:4" x14ac:dyDescent="0.2">
      <c r="B26" s="9"/>
      <c r="C26" s="10">
        <v>0.9625233894321531</v>
      </c>
      <c r="D26" s="11">
        <v>2.3385084786911627</v>
      </c>
    </row>
    <row r="27" spans="1:4" x14ac:dyDescent="0.2">
      <c r="B27" s="9" t="s">
        <v>64</v>
      </c>
      <c r="C27" s="10">
        <v>2.339470385782136</v>
      </c>
      <c r="D27" s="11">
        <v>7.3199405878728951</v>
      </c>
    </row>
    <row r="28" spans="1:4" x14ac:dyDescent="0.2">
      <c r="B28" s="9"/>
      <c r="C28" s="10">
        <v>2.0264390471353111</v>
      </c>
      <c r="D28" s="11">
        <v>5.1663042030727491</v>
      </c>
    </row>
    <row r="29" spans="1:4" x14ac:dyDescent="0.2">
      <c r="B29" s="9"/>
      <c r="C29" s="10">
        <v>1.4789138958739789</v>
      </c>
      <c r="D29" s="11">
        <v>5.1167208019119954</v>
      </c>
    </row>
    <row r="30" spans="1:4" ht="17" thickBot="1" x14ac:dyDescent="0.25">
      <c r="B30" s="12"/>
      <c r="C30" s="13">
        <v>2.2419813660366157</v>
      </c>
      <c r="D30" s="14">
        <v>7.1271585249309437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373A-9308-2140-9DB0-45ED1B41F259}">
  <dimension ref="B1:AR75"/>
  <sheetViews>
    <sheetView topLeftCell="I1" zoomScale="75" workbookViewId="0">
      <selection activeCell="V1" sqref="V1:AG7"/>
    </sheetView>
  </sheetViews>
  <sheetFormatPr baseColWidth="10" defaultRowHeight="16" x14ac:dyDescent="0.2"/>
  <sheetData>
    <row r="1" spans="2:33" x14ac:dyDescent="0.2">
      <c r="C1" t="s">
        <v>72</v>
      </c>
      <c r="L1" t="s">
        <v>73</v>
      </c>
      <c r="V1" s="6" t="s">
        <v>49</v>
      </c>
      <c r="W1" s="7"/>
      <c r="X1" s="7"/>
      <c r="Y1" s="7"/>
      <c r="Z1" s="7"/>
      <c r="AA1" s="7"/>
      <c r="AB1" s="7"/>
      <c r="AC1" s="7"/>
      <c r="AD1" s="7"/>
      <c r="AE1" s="7"/>
      <c r="AF1" s="7"/>
      <c r="AG1" s="8"/>
    </row>
    <row r="2" spans="2:33" x14ac:dyDescent="0.2">
      <c r="C2" t="s">
        <v>71</v>
      </c>
      <c r="L2" t="s">
        <v>71</v>
      </c>
      <c r="V2" s="9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1"/>
    </row>
    <row r="3" spans="2:33" x14ac:dyDescent="0.2"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15</v>
      </c>
      <c r="I3" t="s">
        <v>6</v>
      </c>
      <c r="L3" t="s">
        <v>1</v>
      </c>
      <c r="M3" t="s">
        <v>2</v>
      </c>
      <c r="N3" t="s">
        <v>3</v>
      </c>
      <c r="O3" t="s">
        <v>4</v>
      </c>
      <c r="P3" t="s">
        <v>5</v>
      </c>
      <c r="Q3" t="s">
        <v>15</v>
      </c>
      <c r="R3" t="s">
        <v>6</v>
      </c>
      <c r="V3" s="9" t="s">
        <v>37</v>
      </c>
      <c r="W3" s="10" t="s">
        <v>38</v>
      </c>
      <c r="X3" s="10" t="s">
        <v>39</v>
      </c>
      <c r="Y3" s="10" t="s">
        <v>40</v>
      </c>
      <c r="Z3" s="10" t="s">
        <v>41</v>
      </c>
      <c r="AA3" s="10" t="s">
        <v>42</v>
      </c>
      <c r="AB3" s="10" t="s">
        <v>43</v>
      </c>
      <c r="AC3" s="10" t="s">
        <v>44</v>
      </c>
      <c r="AD3" s="10" t="s">
        <v>45</v>
      </c>
      <c r="AE3" s="10" t="s">
        <v>46</v>
      </c>
      <c r="AF3" s="10" t="s">
        <v>47</v>
      </c>
      <c r="AG3" s="11" t="s">
        <v>48</v>
      </c>
    </row>
    <row r="4" spans="2:33" x14ac:dyDescent="0.2">
      <c r="B4" t="s">
        <v>7</v>
      </c>
      <c r="C4">
        <v>1.9773714491967642</v>
      </c>
      <c r="D4">
        <v>2.8749995741362295</v>
      </c>
      <c r="E4">
        <v>2.1112611228404465</v>
      </c>
      <c r="F4">
        <v>1.8280828867428807</v>
      </c>
      <c r="K4" t="s">
        <v>23</v>
      </c>
      <c r="L4">
        <v>6.1434506150006465</v>
      </c>
      <c r="M4">
        <v>3.7048262328491566</v>
      </c>
      <c r="N4">
        <v>2.2620449210733224</v>
      </c>
      <c r="O4">
        <v>2.003896353979346</v>
      </c>
      <c r="P4">
        <v>2.3836474926074205</v>
      </c>
      <c r="Q4">
        <v>1.3382464273989858</v>
      </c>
      <c r="T4">
        <v>93</v>
      </c>
      <c r="U4">
        <v>32</v>
      </c>
      <c r="V4" s="15">
        <v>3.233253106755432</v>
      </c>
      <c r="W4" s="10">
        <v>5.7911492233192758</v>
      </c>
      <c r="X4" s="16">
        <v>3.0518346561574554</v>
      </c>
      <c r="Y4" s="10">
        <v>3.7185902653060894</v>
      </c>
      <c r="Z4" s="16">
        <v>2.1053995721385839</v>
      </c>
      <c r="AA4" s="10">
        <v>2.3665347418084588</v>
      </c>
      <c r="AB4" s="16">
        <v>1.7844147681011757</v>
      </c>
      <c r="AC4" s="10">
        <v>1.9737088813443979</v>
      </c>
      <c r="AD4" s="16">
        <v>1.4291016129986283</v>
      </c>
      <c r="AE4" s="10">
        <v>2.182921274835953</v>
      </c>
      <c r="AF4" s="16">
        <v>1.2830136100029192</v>
      </c>
      <c r="AG4" s="11">
        <v>1.5964254863742298</v>
      </c>
    </row>
    <row r="5" spans="2:33" x14ac:dyDescent="0.2">
      <c r="B5" t="s">
        <v>8</v>
      </c>
      <c r="C5">
        <v>3.5649807635346349</v>
      </c>
      <c r="D5">
        <v>3.1147932160706437</v>
      </c>
      <c r="E5">
        <v>2.0230605302260205</v>
      </c>
      <c r="F5">
        <v>1.7417402730760532</v>
      </c>
      <c r="G5">
        <v>1.3532884333898019</v>
      </c>
      <c r="H5">
        <v>1.4077261450395637</v>
      </c>
      <c r="K5" t="s">
        <v>24</v>
      </c>
      <c r="L5">
        <v>7.181060962829851</v>
      </c>
      <c r="M5">
        <v>3.8020934731210119</v>
      </c>
      <c r="N5">
        <v>2.4420984782334094</v>
      </c>
      <c r="O5">
        <v>1.8830520326044704</v>
      </c>
      <c r="P5">
        <v>2.2951207359768131</v>
      </c>
      <c r="Q5">
        <v>1.1474045464453997</v>
      </c>
      <c r="T5">
        <v>94</v>
      </c>
      <c r="U5">
        <v>89</v>
      </c>
      <c r="V5" s="15">
        <v>5.7034089191998385</v>
      </c>
      <c r="W5" s="10">
        <v>5.2629653849803288</v>
      </c>
      <c r="X5" s="16">
        <v>3.6386282344754175</v>
      </c>
      <c r="Y5" s="10">
        <v>3.9104271549471843</v>
      </c>
      <c r="Z5" s="16">
        <v>2.5484824037613136</v>
      </c>
      <c r="AA5" s="10">
        <v>2.2469714716994638</v>
      </c>
      <c r="AB5" s="16">
        <v>1.9836873269032598</v>
      </c>
      <c r="AC5" s="10">
        <v>1.8067343714086099</v>
      </c>
      <c r="AD5" s="16">
        <v>2.0589248393064126</v>
      </c>
      <c r="AE5" s="10">
        <v>1.9022673083638715</v>
      </c>
      <c r="AF5" s="16"/>
      <c r="AG5" s="11"/>
    </row>
    <row r="6" spans="2:33" x14ac:dyDescent="0.2">
      <c r="B6" t="s">
        <v>9</v>
      </c>
      <c r="C6">
        <v>4.1574071075348957</v>
      </c>
      <c r="D6">
        <v>3.1657111782654925</v>
      </c>
      <c r="E6">
        <v>2.1818770633492846</v>
      </c>
      <c r="F6">
        <v>1.7834211444845938</v>
      </c>
      <c r="G6">
        <v>1.5049147926074546</v>
      </c>
      <c r="H6">
        <v>1.158301074966275</v>
      </c>
      <c r="K6" t="s">
        <v>25</v>
      </c>
      <c r="L6">
        <v>4.048936092127331</v>
      </c>
      <c r="M6">
        <v>3.648851089948101</v>
      </c>
      <c r="N6">
        <v>2.3954608261186445</v>
      </c>
      <c r="O6">
        <v>2.0341782574493772</v>
      </c>
      <c r="P6">
        <v>1.8699955959236245</v>
      </c>
      <c r="Q6">
        <v>2.303625485278304</v>
      </c>
      <c r="R6">
        <v>1.7294371034402469</v>
      </c>
      <c r="T6">
        <v>95</v>
      </c>
      <c r="U6">
        <v>6</v>
      </c>
      <c r="V6" s="15">
        <v>3.5077056942030609</v>
      </c>
      <c r="W6" s="10">
        <v>5.6024550231724417</v>
      </c>
      <c r="X6" s="16">
        <v>2.9013804180193783</v>
      </c>
      <c r="Y6" s="10">
        <v>4.0296531919364353</v>
      </c>
      <c r="Z6" s="16">
        <v>1.8430624865627017</v>
      </c>
      <c r="AA6" s="10">
        <v>2.6574707300987437</v>
      </c>
      <c r="AB6" s="16">
        <v>1.5173608387622555</v>
      </c>
      <c r="AC6" s="10">
        <v>2.2300198528134909</v>
      </c>
      <c r="AD6" s="16">
        <v>1.3978630669955059</v>
      </c>
      <c r="AE6" s="10"/>
      <c r="AF6" s="16">
        <v>1.2915341764729957</v>
      </c>
      <c r="AG6" s="11"/>
    </row>
    <row r="7" spans="2:33" ht="17" thickBot="1" x14ac:dyDescent="0.25">
      <c r="B7" s="1" t="s">
        <v>10</v>
      </c>
      <c r="C7" s="1">
        <f t="shared" ref="C7:I7" si="0">AVERAGE(C4:C6)</f>
        <v>3.233253106755432</v>
      </c>
      <c r="D7" s="1">
        <f t="shared" si="0"/>
        <v>3.0518346561574554</v>
      </c>
      <c r="E7" s="1">
        <f t="shared" si="0"/>
        <v>2.1053995721385839</v>
      </c>
      <c r="F7" s="1">
        <f t="shared" si="0"/>
        <v>1.7844147681011757</v>
      </c>
      <c r="G7" s="1">
        <f t="shared" si="0"/>
        <v>1.4291016129986283</v>
      </c>
      <c r="H7" s="1">
        <f t="shared" si="0"/>
        <v>1.2830136100029192</v>
      </c>
      <c r="I7" s="1" t="e">
        <f t="shared" si="0"/>
        <v>#DIV/0!</v>
      </c>
      <c r="K7" t="s">
        <v>10</v>
      </c>
      <c r="L7" s="1">
        <f>AVERAGE(L4:L6)</f>
        <v>5.7911492233192758</v>
      </c>
      <c r="M7" s="1">
        <f t="shared" ref="M7:R7" si="1">AVERAGE(M4:M6)</f>
        <v>3.7185902653060894</v>
      </c>
      <c r="N7" s="1">
        <f t="shared" si="1"/>
        <v>2.3665347418084588</v>
      </c>
      <c r="O7" s="1">
        <f t="shared" si="1"/>
        <v>1.9737088813443979</v>
      </c>
      <c r="P7" s="1">
        <f t="shared" si="1"/>
        <v>2.182921274835953</v>
      </c>
      <c r="Q7" s="1">
        <f t="shared" si="1"/>
        <v>1.5964254863742298</v>
      </c>
      <c r="R7" s="1">
        <f t="shared" si="1"/>
        <v>1.7294371034402469</v>
      </c>
      <c r="T7">
        <v>96</v>
      </c>
      <c r="U7">
        <v>87</v>
      </c>
      <c r="V7" s="17">
        <v>4.9046576000506485</v>
      </c>
      <c r="W7" s="13">
        <v>6.0826197138989118</v>
      </c>
      <c r="X7" s="18">
        <v>3.3006088542559362</v>
      </c>
      <c r="Y7" s="13">
        <v>4.0096886813654349</v>
      </c>
      <c r="Z7" s="18">
        <v>2.2608527616910989</v>
      </c>
      <c r="AA7" s="13">
        <v>2.4694905148260973</v>
      </c>
      <c r="AB7" s="18">
        <v>1.7363828258680065</v>
      </c>
      <c r="AC7" s="13">
        <v>1.983841485545726</v>
      </c>
      <c r="AD7" s="18">
        <v>1.7486396053716864</v>
      </c>
      <c r="AE7" s="13">
        <v>2.2817233658214455</v>
      </c>
      <c r="AF7" s="18">
        <v>1.5690317949192969</v>
      </c>
      <c r="AG7" s="14">
        <v>1.2428254869221926</v>
      </c>
    </row>
    <row r="9" spans="2:33" x14ac:dyDescent="0.2">
      <c r="B9" t="s">
        <v>11</v>
      </c>
      <c r="C9">
        <v>3.3286397554951388</v>
      </c>
      <c r="D9">
        <v>3.1124811524076192</v>
      </c>
      <c r="E9">
        <v>2.317834653730916</v>
      </c>
      <c r="F9">
        <v>1.9194912869962328</v>
      </c>
      <c r="K9" t="s">
        <v>27</v>
      </c>
      <c r="L9">
        <v>6.3500298257947385</v>
      </c>
      <c r="M9">
        <v>4.4243575833551523</v>
      </c>
      <c r="N9">
        <v>2.0754050923109486</v>
      </c>
      <c r="O9">
        <v>1.7180286836495409</v>
      </c>
      <c r="P9">
        <v>2.1575640050074867</v>
      </c>
      <c r="V9" t="s">
        <v>50</v>
      </c>
    </row>
    <row r="10" spans="2:33" x14ac:dyDescent="0.2">
      <c r="B10" t="s">
        <v>12</v>
      </c>
      <c r="C10">
        <v>6.8907935010521895</v>
      </c>
      <c r="D10">
        <v>3.9017017755093168</v>
      </c>
      <c r="E10">
        <v>2.6638062787765122</v>
      </c>
      <c r="F10">
        <v>2.0157853468567732</v>
      </c>
      <c r="G10">
        <v>2.0589248393064126</v>
      </c>
      <c r="K10" t="s">
        <v>26</v>
      </c>
      <c r="L10">
        <v>5.3058567317282428</v>
      </c>
      <c r="M10">
        <v>3.7032815867685525</v>
      </c>
      <c r="N10">
        <v>2.3771607257404632</v>
      </c>
      <c r="O10">
        <v>1.7209825908830438</v>
      </c>
      <c r="P10">
        <v>1.6469706117202561</v>
      </c>
      <c r="V10" t="s">
        <v>37</v>
      </c>
      <c r="W10" t="s">
        <v>38</v>
      </c>
      <c r="X10" t="s">
        <v>39</v>
      </c>
      <c r="Y10" t="s">
        <v>40</v>
      </c>
      <c r="Z10" t="s">
        <v>41</v>
      </c>
      <c r="AA10" t="s">
        <v>42</v>
      </c>
      <c r="AB10" t="s">
        <v>43</v>
      </c>
      <c r="AC10" t="s">
        <v>44</v>
      </c>
      <c r="AD10" t="s">
        <v>45</v>
      </c>
      <c r="AE10" t="s">
        <v>46</v>
      </c>
      <c r="AF10" t="s">
        <v>47</v>
      </c>
      <c r="AG10" t="s">
        <v>48</v>
      </c>
    </row>
    <row r="11" spans="2:33" x14ac:dyDescent="0.2">
      <c r="B11" t="s">
        <v>14</v>
      </c>
      <c r="C11">
        <v>6.8907935010521895</v>
      </c>
      <c r="D11">
        <v>3.9017017755093168</v>
      </c>
      <c r="E11">
        <v>2.6638062787765122</v>
      </c>
      <c r="F11">
        <v>2.0157853468567732</v>
      </c>
      <c r="G11">
        <v>2.0589248393064126</v>
      </c>
      <c r="K11" t="s">
        <v>28</v>
      </c>
      <c r="L11">
        <v>4.1330095974180052</v>
      </c>
      <c r="M11">
        <v>3.6036422947178495</v>
      </c>
      <c r="N11">
        <v>2.2883485970469795</v>
      </c>
      <c r="O11">
        <v>1.9811918396932449</v>
      </c>
      <c r="T11">
        <v>93</v>
      </c>
      <c r="U11">
        <v>32</v>
      </c>
      <c r="V11" s="3">
        <v>7.666666666666667</v>
      </c>
      <c r="W11">
        <v>16.666666666666668</v>
      </c>
      <c r="X11" s="3">
        <v>42.666666666666664</v>
      </c>
      <c r="Y11">
        <v>80.666666666666671</v>
      </c>
      <c r="Z11" s="3">
        <v>22</v>
      </c>
      <c r="AA11">
        <v>41.333333333333336</v>
      </c>
      <c r="AB11" s="3">
        <v>9.3333333333333339</v>
      </c>
      <c r="AC11">
        <v>13.333333333333334</v>
      </c>
      <c r="AD11" s="3">
        <v>5</v>
      </c>
      <c r="AE11">
        <v>4.666666666666667</v>
      </c>
      <c r="AF11" s="3">
        <v>6.666666666666667</v>
      </c>
      <c r="AG11">
        <v>1.3333333333333333</v>
      </c>
    </row>
    <row r="12" spans="2:33" x14ac:dyDescent="0.2">
      <c r="B12" s="1" t="s">
        <v>10</v>
      </c>
      <c r="C12" s="1">
        <f>AVERAGE(C9:C11)</f>
        <v>5.7034089191998385</v>
      </c>
      <c r="D12" s="1">
        <f>AVERAGE(D9:D11)</f>
        <v>3.6386282344754175</v>
      </c>
      <c r="E12" s="1">
        <f>AVERAGE(E9:E11)</f>
        <v>2.5484824037613136</v>
      </c>
      <c r="F12" s="1">
        <f>AVERAGE(F9:F11)</f>
        <v>1.9836873269032598</v>
      </c>
      <c r="G12" s="1">
        <f>AVERAGE(G9:G11)</f>
        <v>2.0589248393064126</v>
      </c>
      <c r="K12" t="s">
        <v>10</v>
      </c>
      <c r="L12" s="1">
        <f>AVERAGE(L9:L11)</f>
        <v>5.2629653849803288</v>
      </c>
      <c r="M12" s="1">
        <f t="shared" ref="M12:P12" si="2">AVERAGE(M9:M11)</f>
        <v>3.9104271549471843</v>
      </c>
      <c r="N12" s="1">
        <f t="shared" si="2"/>
        <v>2.2469714716994638</v>
      </c>
      <c r="O12" s="1">
        <f t="shared" si="2"/>
        <v>1.8067343714086099</v>
      </c>
      <c r="P12" s="1">
        <f t="shared" si="2"/>
        <v>1.9022673083638715</v>
      </c>
      <c r="Q12" s="1"/>
      <c r="T12">
        <v>94</v>
      </c>
      <c r="U12">
        <v>89</v>
      </c>
      <c r="V12" s="3">
        <v>12.666666666666666</v>
      </c>
      <c r="W12">
        <v>9.3333333333333339</v>
      </c>
      <c r="X12" s="3">
        <v>71</v>
      </c>
      <c r="Y12">
        <v>54</v>
      </c>
      <c r="Z12" s="3">
        <v>25.333333333333332</v>
      </c>
      <c r="AA12">
        <v>17.666666666666668</v>
      </c>
      <c r="AB12" s="3">
        <v>8</v>
      </c>
      <c r="AC12">
        <v>6.333333333333333</v>
      </c>
      <c r="AD12" s="3">
        <v>5</v>
      </c>
      <c r="AE12">
        <v>1</v>
      </c>
      <c r="AF12" s="3">
        <v>0</v>
      </c>
    </row>
    <row r="13" spans="2:33" x14ac:dyDescent="0.2">
      <c r="T13">
        <v>95</v>
      </c>
      <c r="U13">
        <v>6</v>
      </c>
      <c r="V13" s="3">
        <v>9</v>
      </c>
      <c r="W13">
        <v>9</v>
      </c>
      <c r="X13" s="3">
        <v>51</v>
      </c>
      <c r="Y13">
        <v>43.666666666666664</v>
      </c>
      <c r="Z13" s="3">
        <v>28.333333333333332</v>
      </c>
      <c r="AA13">
        <v>13</v>
      </c>
      <c r="AB13" s="3">
        <v>15</v>
      </c>
      <c r="AC13">
        <v>4.333333333333333</v>
      </c>
      <c r="AD13" s="3">
        <v>2.6666666666666665</v>
      </c>
      <c r="AF13" s="3">
        <v>2.3333333333333335</v>
      </c>
    </row>
    <row r="14" spans="2:33" x14ac:dyDescent="0.2">
      <c r="B14" t="s">
        <v>17</v>
      </c>
      <c r="C14">
        <v>3.0369118290023813</v>
      </c>
      <c r="D14">
        <v>3.3978569935351106</v>
      </c>
      <c r="E14">
        <v>1.9989703080571763</v>
      </c>
      <c r="F14">
        <v>1.5402083991822677</v>
      </c>
      <c r="G14">
        <v>1.8535386519093942</v>
      </c>
      <c r="H14">
        <v>1.3765924651396209</v>
      </c>
      <c r="K14" t="s">
        <v>31</v>
      </c>
      <c r="L14">
        <v>5.8647967778165171</v>
      </c>
      <c r="M14">
        <v>4.5377845344197949</v>
      </c>
      <c r="N14">
        <v>2.7277636728712333</v>
      </c>
      <c r="O14">
        <v>2.3565580909249255</v>
      </c>
      <c r="T14">
        <v>96</v>
      </c>
      <c r="U14">
        <v>87</v>
      </c>
      <c r="V14" s="3">
        <v>7.333333333333333</v>
      </c>
      <c r="W14">
        <v>12.666666666666666</v>
      </c>
      <c r="X14" s="3">
        <v>52</v>
      </c>
      <c r="Y14">
        <v>90.333333333333329</v>
      </c>
      <c r="Z14" s="3">
        <v>25</v>
      </c>
      <c r="AA14">
        <v>44.666666666666664</v>
      </c>
      <c r="AB14" s="3">
        <v>7.333333333333333</v>
      </c>
      <c r="AC14">
        <v>20.333333333333332</v>
      </c>
      <c r="AD14" s="3">
        <v>2.5</v>
      </c>
      <c r="AE14">
        <v>7.333333333333333</v>
      </c>
      <c r="AF14" s="3">
        <v>0</v>
      </c>
      <c r="AG14">
        <v>0.5</v>
      </c>
    </row>
    <row r="15" spans="2:33" x14ac:dyDescent="0.2">
      <c r="B15" t="s">
        <v>18</v>
      </c>
      <c r="C15">
        <v>3.3388207759865076</v>
      </c>
      <c r="D15">
        <v>2.9270859995095044</v>
      </c>
      <c r="E15">
        <v>1.8330667246326953</v>
      </c>
      <c r="F15">
        <v>1.6045780198948976</v>
      </c>
      <c r="G15">
        <v>1.2347306219817482</v>
      </c>
      <c r="H15">
        <v>1.4613451414306904</v>
      </c>
      <c r="K15" t="s">
        <v>32</v>
      </c>
      <c r="L15">
        <v>5.3812233641313467</v>
      </c>
      <c r="M15">
        <v>3.4808184567741249</v>
      </c>
      <c r="N15">
        <v>2.6501359646284737</v>
      </c>
      <c r="O15">
        <v>2.1646277244664831</v>
      </c>
    </row>
    <row r="16" spans="2:33" x14ac:dyDescent="0.2">
      <c r="B16" t="s">
        <v>19</v>
      </c>
      <c r="C16">
        <v>4.1473844776202942</v>
      </c>
      <c r="D16">
        <v>2.3791982610135194</v>
      </c>
      <c r="E16">
        <v>1.6971504269982334</v>
      </c>
      <c r="F16">
        <v>1.4072960972096009</v>
      </c>
      <c r="G16">
        <v>1.1053199270953749</v>
      </c>
      <c r="H16">
        <v>1.0366649228486757</v>
      </c>
      <c r="K16" t="s">
        <v>33</v>
      </c>
      <c r="L16">
        <v>5.5613449275694631</v>
      </c>
      <c r="M16">
        <v>4.0703565846153849</v>
      </c>
      <c r="N16">
        <v>2.5945125527965227</v>
      </c>
      <c r="O16">
        <v>2.1688737430490632</v>
      </c>
    </row>
    <row r="17" spans="2:33" x14ac:dyDescent="0.2">
      <c r="B17" s="1" t="s">
        <v>10</v>
      </c>
      <c r="C17" s="1">
        <f t="shared" ref="C17:H17" si="3">AVERAGE(C14:C16)</f>
        <v>3.5077056942030609</v>
      </c>
      <c r="D17" s="1">
        <f t="shared" si="3"/>
        <v>2.9013804180193783</v>
      </c>
      <c r="E17" s="1">
        <f t="shared" si="3"/>
        <v>1.8430624865627017</v>
      </c>
      <c r="F17" s="1">
        <f t="shared" si="3"/>
        <v>1.5173608387622555</v>
      </c>
      <c r="G17" s="1">
        <f t="shared" si="3"/>
        <v>1.3978630669955059</v>
      </c>
      <c r="H17" s="1">
        <f t="shared" si="3"/>
        <v>1.2915341764729957</v>
      </c>
      <c r="K17" t="s">
        <v>10</v>
      </c>
      <c r="L17" s="1">
        <f>AVERAGE(L14:L16)</f>
        <v>5.6024550231724417</v>
      </c>
      <c r="M17" s="1">
        <f t="shared" ref="M17:O17" si="4">AVERAGE(M14:M16)</f>
        <v>4.0296531919364353</v>
      </c>
      <c r="N17" s="1">
        <f t="shared" si="4"/>
        <v>2.6574707300987437</v>
      </c>
      <c r="O17" s="1">
        <f t="shared" si="4"/>
        <v>2.2300198528134909</v>
      </c>
      <c r="P17" s="1"/>
      <c r="Q17" s="1"/>
      <c r="U17" t="s">
        <v>74</v>
      </c>
      <c r="V17" t="s">
        <v>51</v>
      </c>
    </row>
    <row r="18" spans="2:33" x14ac:dyDescent="0.2">
      <c r="V18" t="s">
        <v>37</v>
      </c>
      <c r="W18" t="s">
        <v>38</v>
      </c>
      <c r="X18" t="s">
        <v>39</v>
      </c>
      <c r="Y18" t="s">
        <v>40</v>
      </c>
      <c r="Z18" t="s">
        <v>41</v>
      </c>
      <c r="AA18" t="s">
        <v>42</v>
      </c>
      <c r="AB18" t="s">
        <v>43</v>
      </c>
      <c r="AC18" t="s">
        <v>44</v>
      </c>
      <c r="AD18" t="s">
        <v>45</v>
      </c>
      <c r="AE18" t="s">
        <v>46</v>
      </c>
      <c r="AF18" t="s">
        <v>47</v>
      </c>
      <c r="AG18" t="s">
        <v>48</v>
      </c>
    </row>
    <row r="19" spans="2:33" x14ac:dyDescent="0.2">
      <c r="B19" t="s">
        <v>20</v>
      </c>
      <c r="C19">
        <v>4.6795813863753484</v>
      </c>
      <c r="D19">
        <v>3.2290271613753889</v>
      </c>
      <c r="E19">
        <v>2.1302207686913208</v>
      </c>
      <c r="F19">
        <v>1.501087463686035</v>
      </c>
      <c r="K19" t="s">
        <v>34</v>
      </c>
      <c r="L19">
        <v>6.8281787422704827</v>
      </c>
      <c r="M19">
        <v>3.7084604556062306</v>
      </c>
      <c r="N19">
        <v>2.2466741702495305</v>
      </c>
      <c r="O19">
        <v>2.0031551305063129</v>
      </c>
      <c r="P19">
        <v>2.3836474926074205</v>
      </c>
      <c r="Q19">
        <v>1.3382464273989858</v>
      </c>
      <c r="T19">
        <v>93</v>
      </c>
      <c r="U19">
        <v>32</v>
      </c>
      <c r="V19" s="3">
        <v>8.812260536398469</v>
      </c>
      <c r="W19">
        <v>10.526337950185159</v>
      </c>
      <c r="X19" s="3">
        <v>49.042145593869726</v>
      </c>
      <c r="Y19">
        <v>50.947475678896168</v>
      </c>
      <c r="Z19" s="3">
        <v>25.287356321839084</v>
      </c>
      <c r="AA19">
        <v>26.105318116459191</v>
      </c>
      <c r="AB19" s="3">
        <v>10.727969348659004</v>
      </c>
      <c r="AC19">
        <v>8.4210703601481267</v>
      </c>
      <c r="AD19" s="3">
        <v>5.7471264367816088</v>
      </c>
      <c r="AE19">
        <v>2.9473746260518445</v>
      </c>
      <c r="AF19" s="3">
        <v>3.4482758620689653</v>
      </c>
      <c r="AG19">
        <v>0.84210703601481263</v>
      </c>
    </row>
    <row r="20" spans="2:33" x14ac:dyDescent="0.2">
      <c r="B20" t="s">
        <v>21</v>
      </c>
      <c r="C20">
        <v>3.7740162632164647</v>
      </c>
      <c r="D20">
        <v>3.0076072329324912</v>
      </c>
      <c r="E20">
        <v>2.4086207466524012</v>
      </c>
      <c r="F20">
        <v>1.8978755883312144</v>
      </c>
      <c r="G20">
        <v>1.6978860663803483</v>
      </c>
      <c r="K20" t="s">
        <v>35</v>
      </c>
      <c r="L20">
        <v>6.1147180989475212</v>
      </c>
      <c r="M20">
        <v>3.9062451635716977</v>
      </c>
      <c r="N20">
        <v>2.4157344376067478</v>
      </c>
      <c r="O20">
        <v>1.8233873164437429</v>
      </c>
      <c r="P20">
        <v>2.2951207359768131</v>
      </c>
      <c r="Q20">
        <v>1.1474045464453997</v>
      </c>
      <c r="T20">
        <v>94</v>
      </c>
      <c r="U20">
        <v>89</v>
      </c>
      <c r="V20" s="3">
        <v>10.526318705351443</v>
      </c>
      <c r="W20">
        <v>10.606060606060606</v>
      </c>
      <c r="X20" s="3">
        <v>59.002786427364661</v>
      </c>
      <c r="Y20">
        <v>61.363636363636367</v>
      </c>
      <c r="Z20" s="3">
        <v>21.052637410702886</v>
      </c>
      <c r="AA20">
        <v>20.075757575757578</v>
      </c>
      <c r="AB20" s="3">
        <v>6.6482012875903846</v>
      </c>
      <c r="AC20">
        <v>7.1969696969696964</v>
      </c>
      <c r="AD20" s="3">
        <v>4.1551258047439905</v>
      </c>
      <c r="AE20">
        <v>1.1363636363636365</v>
      </c>
      <c r="AF20" s="3"/>
    </row>
    <row r="21" spans="2:33" x14ac:dyDescent="0.2">
      <c r="B21" t="s">
        <v>22</v>
      </c>
      <c r="C21">
        <v>6.2603751505601331</v>
      </c>
      <c r="D21">
        <v>3.6651921684599285</v>
      </c>
      <c r="E21">
        <v>2.2437167697295752</v>
      </c>
      <c r="F21">
        <v>1.8101854255867702</v>
      </c>
      <c r="G21">
        <v>1.7993931443630247</v>
      </c>
      <c r="H21">
        <v>1.5690317949192969</v>
      </c>
      <c r="K21" t="s">
        <v>36</v>
      </c>
      <c r="L21">
        <v>5.3049623004787314</v>
      </c>
      <c r="M21">
        <v>4.4143604249183772</v>
      </c>
      <c r="N21">
        <v>2.7460629366220135</v>
      </c>
      <c r="O21">
        <v>2.1249820096871224</v>
      </c>
      <c r="P21">
        <v>2.1664018688801026</v>
      </c>
      <c r="T21">
        <v>95</v>
      </c>
      <c r="U21">
        <v>6</v>
      </c>
      <c r="V21" s="3">
        <v>8.3333333333333321</v>
      </c>
      <c r="W21">
        <v>12.857142857142856</v>
      </c>
      <c r="X21" s="3">
        <v>47.222222222222221</v>
      </c>
      <c r="Y21">
        <v>62.38095238095238</v>
      </c>
      <c r="Z21" s="3">
        <v>26.234567901234566</v>
      </c>
      <c r="AA21">
        <v>18.571428571428573</v>
      </c>
      <c r="AB21" s="3">
        <v>13.888888888888889</v>
      </c>
      <c r="AC21">
        <v>6.1904761904761898</v>
      </c>
      <c r="AD21" s="3">
        <v>2.4691358024691357</v>
      </c>
      <c r="AF21" s="3">
        <v>1.8518518518518516</v>
      </c>
    </row>
    <row r="22" spans="2:33" x14ac:dyDescent="0.2">
      <c r="B22" s="1" t="s">
        <v>10</v>
      </c>
      <c r="C22" s="1">
        <f>AVERAGE(C19:C21)</f>
        <v>4.9046576000506485</v>
      </c>
      <c r="D22" s="1">
        <f t="shared" ref="D22:H22" si="5">AVERAGE(D19:D21)</f>
        <v>3.3006088542559362</v>
      </c>
      <c r="E22" s="1">
        <f t="shared" si="5"/>
        <v>2.2608527616910989</v>
      </c>
      <c r="F22" s="1">
        <f t="shared" si="5"/>
        <v>1.7363828258680065</v>
      </c>
      <c r="G22" s="1">
        <f t="shared" si="5"/>
        <v>1.7486396053716864</v>
      </c>
      <c r="H22" s="1">
        <f t="shared" si="5"/>
        <v>1.5690317949192969</v>
      </c>
      <c r="K22" t="s">
        <v>10</v>
      </c>
      <c r="L22" s="1">
        <f>AVERAGE(L19:L21)</f>
        <v>6.0826197138989118</v>
      </c>
      <c r="M22" s="1">
        <f t="shared" ref="M22:Q22" si="6">AVERAGE(M19:M21)</f>
        <v>4.0096886813654349</v>
      </c>
      <c r="N22" s="1">
        <f t="shared" si="6"/>
        <v>2.4694905148260973</v>
      </c>
      <c r="O22" s="1">
        <f t="shared" si="6"/>
        <v>1.983841485545726</v>
      </c>
      <c r="P22" s="1">
        <f t="shared" si="6"/>
        <v>2.2817233658214455</v>
      </c>
      <c r="Q22" s="1">
        <f t="shared" si="6"/>
        <v>1.2428254869221926</v>
      </c>
      <c r="T22">
        <v>96</v>
      </c>
      <c r="U22">
        <v>87</v>
      </c>
      <c r="V22" s="3">
        <v>7.8291812160433727</v>
      </c>
      <c r="W22">
        <v>7.2106260491342296</v>
      </c>
      <c r="X22" s="3">
        <v>55.516012259216652</v>
      </c>
      <c r="Y22">
        <v>51.423148929352003</v>
      </c>
      <c r="Z22" s="3">
        <v>26.690390509238771</v>
      </c>
      <c r="AA22">
        <v>25.426944489052282</v>
      </c>
      <c r="AB22" s="3">
        <v>7.8291812160433727</v>
      </c>
      <c r="AC22">
        <v>11.574952342031263</v>
      </c>
      <c r="AD22" s="3">
        <v>2.6690390509238773</v>
      </c>
      <c r="AE22">
        <v>4.174572975814554</v>
      </c>
      <c r="AF22" s="3">
        <v>1.0676156203695508</v>
      </c>
      <c r="AG22">
        <v>0.28462997562371961</v>
      </c>
    </row>
    <row r="25" spans="2:33" x14ac:dyDescent="0.2">
      <c r="C25" t="s">
        <v>16</v>
      </c>
      <c r="L25" t="s">
        <v>73</v>
      </c>
      <c r="W25" s="4" t="s">
        <v>49</v>
      </c>
      <c r="AC25" s="4" t="s">
        <v>30</v>
      </c>
    </row>
    <row r="26" spans="2:33" x14ac:dyDescent="0.2">
      <c r="C26" t="s">
        <v>70</v>
      </c>
      <c r="L26" t="s">
        <v>70</v>
      </c>
    </row>
    <row r="27" spans="2:33" x14ac:dyDescent="0.2">
      <c r="C27" t="s">
        <v>1</v>
      </c>
      <c r="D27" t="s">
        <v>2</v>
      </c>
      <c r="E27" t="s">
        <v>3</v>
      </c>
      <c r="F27" t="s">
        <v>4</v>
      </c>
      <c r="G27" t="s">
        <v>5</v>
      </c>
      <c r="H27" t="s">
        <v>15</v>
      </c>
      <c r="I27" t="s">
        <v>6</v>
      </c>
      <c r="L27" t="s">
        <v>1</v>
      </c>
      <c r="M27" t="s">
        <v>2</v>
      </c>
      <c r="N27" t="s">
        <v>3</v>
      </c>
      <c r="O27" t="s">
        <v>4</v>
      </c>
      <c r="P27" t="s">
        <v>5</v>
      </c>
      <c r="Q27" t="s">
        <v>15</v>
      </c>
      <c r="R27" t="s">
        <v>6</v>
      </c>
      <c r="W27" t="s">
        <v>37</v>
      </c>
      <c r="X27" s="3">
        <v>3.233253106755432</v>
      </c>
      <c r="Y27" s="3">
        <v>5.7034089191998385</v>
      </c>
      <c r="Z27" s="3">
        <v>3.5077056942030609</v>
      </c>
      <c r="AA27" s="3">
        <v>4.9046576000506485</v>
      </c>
      <c r="AC27" t="s">
        <v>37</v>
      </c>
      <c r="AD27" s="3">
        <v>8.812260536398469</v>
      </c>
      <c r="AE27" s="3">
        <v>10.526318705351443</v>
      </c>
      <c r="AF27" s="3">
        <v>8.3333333333333321</v>
      </c>
      <c r="AG27" s="3">
        <v>7.8291812160433727</v>
      </c>
    </row>
    <row r="28" spans="2:33" x14ac:dyDescent="0.2">
      <c r="B28" t="s">
        <v>7</v>
      </c>
      <c r="C28">
        <v>4</v>
      </c>
      <c r="D28">
        <v>29</v>
      </c>
      <c r="E28">
        <v>14</v>
      </c>
      <c r="F28">
        <v>4</v>
      </c>
      <c r="K28" t="s">
        <v>23</v>
      </c>
      <c r="L28">
        <v>16</v>
      </c>
      <c r="M28">
        <v>64</v>
      </c>
      <c r="N28">
        <v>26</v>
      </c>
      <c r="O28">
        <v>11</v>
      </c>
      <c r="P28">
        <v>1</v>
      </c>
      <c r="Q28">
        <v>1</v>
      </c>
      <c r="W28" t="s">
        <v>38</v>
      </c>
      <c r="X28">
        <v>5.7911492233192758</v>
      </c>
      <c r="Y28">
        <v>5.2629653849803288</v>
      </c>
      <c r="Z28">
        <v>5.6024550231724417</v>
      </c>
      <c r="AA28">
        <v>6.0826197138989118</v>
      </c>
      <c r="AC28" t="s">
        <v>38</v>
      </c>
      <c r="AD28">
        <v>10.526337950185159</v>
      </c>
      <c r="AE28">
        <v>10.606060606060606</v>
      </c>
      <c r="AF28">
        <v>12.857142857142856</v>
      </c>
      <c r="AG28">
        <v>7.2106260491342296</v>
      </c>
    </row>
    <row r="29" spans="2:33" x14ac:dyDescent="0.2">
      <c r="B29" t="s">
        <v>8</v>
      </c>
      <c r="C29">
        <v>12</v>
      </c>
      <c r="D29">
        <v>55</v>
      </c>
      <c r="E29">
        <v>29</v>
      </c>
      <c r="F29">
        <v>12</v>
      </c>
      <c r="G29">
        <v>7</v>
      </c>
      <c r="H29">
        <v>3</v>
      </c>
      <c r="K29" t="s">
        <v>24</v>
      </c>
      <c r="L29">
        <v>12</v>
      </c>
      <c r="M29">
        <v>80</v>
      </c>
      <c r="N29">
        <v>42</v>
      </c>
      <c r="O29">
        <v>13</v>
      </c>
      <c r="P29">
        <v>6</v>
      </c>
      <c r="Q29">
        <v>1</v>
      </c>
      <c r="W29" t="s">
        <v>39</v>
      </c>
      <c r="X29" s="3">
        <v>3.0518346561574554</v>
      </c>
      <c r="Y29" s="3">
        <v>3.6386282344754175</v>
      </c>
      <c r="Z29" s="3">
        <v>2.9013804180193783</v>
      </c>
      <c r="AA29" s="3">
        <v>3.3006088542559362</v>
      </c>
      <c r="AC29" t="s">
        <v>39</v>
      </c>
      <c r="AD29" s="3">
        <v>49.042145593869726</v>
      </c>
      <c r="AE29" s="3">
        <v>59.002786427364661</v>
      </c>
      <c r="AF29" s="3">
        <v>47.222222222222221</v>
      </c>
      <c r="AG29" s="3">
        <v>55.516012259216652</v>
      </c>
    </row>
    <row r="30" spans="2:33" x14ac:dyDescent="0.2">
      <c r="B30" t="s">
        <v>9</v>
      </c>
      <c r="C30">
        <v>7</v>
      </c>
      <c r="D30">
        <v>44</v>
      </c>
      <c r="E30">
        <v>23</v>
      </c>
      <c r="F30">
        <v>12</v>
      </c>
      <c r="G30">
        <v>3</v>
      </c>
      <c r="H30">
        <v>3</v>
      </c>
      <c r="K30" t="s">
        <v>25</v>
      </c>
      <c r="L30">
        <v>22</v>
      </c>
      <c r="M30">
        <v>98</v>
      </c>
      <c r="N30">
        <v>56</v>
      </c>
      <c r="O30">
        <v>16</v>
      </c>
      <c r="P30">
        <v>7</v>
      </c>
      <c r="Q30">
        <v>2</v>
      </c>
      <c r="R30">
        <v>1</v>
      </c>
      <c r="W30" t="s">
        <v>40</v>
      </c>
      <c r="X30">
        <v>3.7185902653060894</v>
      </c>
      <c r="Y30">
        <v>3.9104271549471843</v>
      </c>
      <c r="Z30">
        <v>4.0296531919364353</v>
      </c>
      <c r="AA30">
        <v>4.0096886813654349</v>
      </c>
      <c r="AC30" t="s">
        <v>40</v>
      </c>
      <c r="AD30">
        <v>50.947475678896168</v>
      </c>
      <c r="AE30">
        <v>61.363636363636367</v>
      </c>
      <c r="AF30">
        <v>62.38095238095238</v>
      </c>
      <c r="AG30">
        <v>51.423148929352003</v>
      </c>
    </row>
    <row r="31" spans="2:33" x14ac:dyDescent="0.2">
      <c r="B31" s="1" t="s">
        <v>10</v>
      </c>
      <c r="C31" s="1">
        <f t="shared" ref="C31:I31" si="7">AVERAGE(C28:C30)</f>
        <v>7.666666666666667</v>
      </c>
      <c r="D31" s="1">
        <f t="shared" si="7"/>
        <v>42.666666666666664</v>
      </c>
      <c r="E31" s="1">
        <f t="shared" si="7"/>
        <v>22</v>
      </c>
      <c r="F31" s="1">
        <f t="shared" si="7"/>
        <v>9.3333333333333339</v>
      </c>
      <c r="G31" s="1">
        <f t="shared" si="7"/>
        <v>5</v>
      </c>
      <c r="H31" s="1">
        <f t="shared" si="7"/>
        <v>3</v>
      </c>
      <c r="I31" s="1" t="e">
        <f t="shared" si="7"/>
        <v>#DIV/0!</v>
      </c>
      <c r="K31" t="s">
        <v>10</v>
      </c>
      <c r="L31" s="1">
        <f t="shared" ref="L31:R31" si="8">AVERAGE(L28:L30)</f>
        <v>16.666666666666668</v>
      </c>
      <c r="M31" s="1">
        <f t="shared" si="8"/>
        <v>80.666666666666671</v>
      </c>
      <c r="N31" s="1">
        <f t="shared" si="8"/>
        <v>41.333333333333336</v>
      </c>
      <c r="O31" s="1">
        <f t="shared" si="8"/>
        <v>13.333333333333334</v>
      </c>
      <c r="P31" s="1">
        <f t="shared" si="8"/>
        <v>4.666666666666667</v>
      </c>
      <c r="Q31" s="1">
        <f t="shared" si="8"/>
        <v>1.3333333333333333</v>
      </c>
      <c r="R31" s="1">
        <f t="shared" si="8"/>
        <v>1</v>
      </c>
      <c r="W31" t="s">
        <v>41</v>
      </c>
      <c r="X31" s="3">
        <v>2.1053995721385839</v>
      </c>
      <c r="Y31" s="3">
        <v>2.5484824037613136</v>
      </c>
      <c r="Z31" s="3">
        <v>1.8430624865627017</v>
      </c>
      <c r="AA31" s="3">
        <v>2.2608527616910989</v>
      </c>
      <c r="AC31" t="s">
        <v>41</v>
      </c>
      <c r="AD31" s="3">
        <v>25.287356321839084</v>
      </c>
      <c r="AE31" s="3">
        <v>21.052637410702886</v>
      </c>
      <c r="AF31" s="3">
        <v>26.234567901234566</v>
      </c>
      <c r="AG31" s="3">
        <v>26.690390509238771</v>
      </c>
    </row>
    <row r="32" spans="2:33" x14ac:dyDescent="0.2">
      <c r="W32" t="s">
        <v>42</v>
      </c>
      <c r="X32">
        <v>2.3665347418084588</v>
      </c>
      <c r="Y32">
        <v>2.2469714716994638</v>
      </c>
      <c r="Z32">
        <v>2.6574707300987437</v>
      </c>
      <c r="AA32">
        <v>2.4694905148260973</v>
      </c>
      <c r="AC32" t="s">
        <v>42</v>
      </c>
      <c r="AD32">
        <v>26.105318116459191</v>
      </c>
      <c r="AE32">
        <v>20.075757575757578</v>
      </c>
      <c r="AF32">
        <v>18.571428571428573</v>
      </c>
      <c r="AG32">
        <v>25.426944489052282</v>
      </c>
    </row>
    <row r="33" spans="2:44" x14ac:dyDescent="0.2">
      <c r="B33" t="s">
        <v>11</v>
      </c>
      <c r="C33">
        <v>8</v>
      </c>
      <c r="D33">
        <v>37</v>
      </c>
      <c r="E33">
        <v>14</v>
      </c>
      <c r="F33">
        <v>4</v>
      </c>
      <c r="K33" t="s">
        <v>27</v>
      </c>
      <c r="L33">
        <v>6</v>
      </c>
      <c r="M33">
        <v>38</v>
      </c>
      <c r="N33">
        <v>10</v>
      </c>
      <c r="O33">
        <v>7</v>
      </c>
      <c r="P33">
        <v>1</v>
      </c>
      <c r="W33" t="s">
        <v>43</v>
      </c>
      <c r="X33" s="3">
        <v>1.7844147681011757</v>
      </c>
      <c r="Y33" s="3">
        <v>1.9836873269032598</v>
      </c>
      <c r="Z33" s="3">
        <v>1.5173608387622555</v>
      </c>
      <c r="AA33" s="3">
        <v>1.7363828258680065</v>
      </c>
      <c r="AC33" t="s">
        <v>43</v>
      </c>
      <c r="AD33" s="3">
        <v>10.727969348659004</v>
      </c>
      <c r="AE33" s="3">
        <v>6.6482012875903846</v>
      </c>
      <c r="AF33" s="3">
        <v>13.888888888888889</v>
      </c>
      <c r="AG33" s="3">
        <v>7.8291812160433727</v>
      </c>
    </row>
    <row r="34" spans="2:44" x14ac:dyDescent="0.2">
      <c r="B34" t="s">
        <v>12</v>
      </c>
      <c r="C34">
        <v>15</v>
      </c>
      <c r="D34">
        <v>88</v>
      </c>
      <c r="E34">
        <v>31</v>
      </c>
      <c r="F34">
        <v>10</v>
      </c>
      <c r="G34">
        <v>5</v>
      </c>
      <c r="K34" t="s">
        <v>26</v>
      </c>
      <c r="L34">
        <v>10</v>
      </c>
      <c r="M34">
        <v>60</v>
      </c>
      <c r="N34">
        <v>17</v>
      </c>
      <c r="O34">
        <v>5</v>
      </c>
      <c r="P34">
        <v>1</v>
      </c>
      <c r="W34" t="s">
        <v>44</v>
      </c>
      <c r="X34">
        <v>1.9737088813443979</v>
      </c>
      <c r="Y34">
        <v>1.8067343714086099</v>
      </c>
      <c r="Z34">
        <v>2.2300198528134909</v>
      </c>
      <c r="AA34">
        <v>1.983841485545726</v>
      </c>
      <c r="AC34" t="s">
        <v>44</v>
      </c>
      <c r="AD34">
        <v>8.4210703601481267</v>
      </c>
      <c r="AE34">
        <v>7.1969696969696964</v>
      </c>
      <c r="AF34">
        <v>6.1904761904761898</v>
      </c>
      <c r="AG34">
        <v>11.574952342031263</v>
      </c>
    </row>
    <row r="35" spans="2:44" x14ac:dyDescent="0.2">
      <c r="B35" t="s">
        <v>14</v>
      </c>
      <c r="C35">
        <v>15</v>
      </c>
      <c r="D35">
        <v>88</v>
      </c>
      <c r="E35">
        <v>31</v>
      </c>
      <c r="F35">
        <v>10</v>
      </c>
      <c r="G35">
        <v>5</v>
      </c>
      <c r="K35" t="s">
        <v>28</v>
      </c>
      <c r="L35">
        <v>12</v>
      </c>
      <c r="M35">
        <v>64</v>
      </c>
      <c r="N35">
        <v>26</v>
      </c>
      <c r="O35">
        <v>7</v>
      </c>
      <c r="W35" t="s">
        <v>45</v>
      </c>
      <c r="X35" s="3">
        <v>1.4291016129986283</v>
      </c>
      <c r="Y35" s="3">
        <v>2.0589248393064126</v>
      </c>
      <c r="Z35" s="3">
        <v>1.3978630669955059</v>
      </c>
      <c r="AA35" s="3">
        <v>1.7486396053716864</v>
      </c>
      <c r="AC35" t="s">
        <v>45</v>
      </c>
      <c r="AD35" s="3">
        <v>5.7471264367816088</v>
      </c>
      <c r="AE35" s="3">
        <v>4.1551258047439905</v>
      </c>
      <c r="AF35" s="3">
        <v>2.4691358024691357</v>
      </c>
      <c r="AG35" s="3">
        <v>2.6690390509238773</v>
      </c>
    </row>
    <row r="36" spans="2:44" x14ac:dyDescent="0.2">
      <c r="B36" s="1" t="s">
        <v>10</v>
      </c>
      <c r="C36" s="1">
        <f>AVERAGE(C33:C35)</f>
        <v>12.666666666666666</v>
      </c>
      <c r="D36" s="1">
        <f>AVERAGE(D33:D35)</f>
        <v>71</v>
      </c>
      <c r="E36" s="1">
        <f>AVERAGE(E33:E35)</f>
        <v>25.333333333333332</v>
      </c>
      <c r="F36" s="1">
        <f>AVERAGE(F33:F35)</f>
        <v>8</v>
      </c>
      <c r="G36" s="1">
        <f>AVERAGE(G33:G35)</f>
        <v>5</v>
      </c>
      <c r="K36" t="s">
        <v>10</v>
      </c>
      <c r="L36" s="1">
        <f>AVERAGE(L33:L35)</f>
        <v>9.3333333333333339</v>
      </c>
      <c r="M36" s="1">
        <f t="shared" ref="M36:Q36" si="9">AVERAGE(M33:M35)</f>
        <v>54</v>
      </c>
      <c r="N36" s="1">
        <f t="shared" si="9"/>
        <v>17.666666666666668</v>
      </c>
      <c r="O36" s="1">
        <f t="shared" si="9"/>
        <v>6.333333333333333</v>
      </c>
      <c r="P36" s="1">
        <f t="shared" si="9"/>
        <v>1</v>
      </c>
      <c r="Q36" s="1" t="e">
        <f t="shared" si="9"/>
        <v>#DIV/0!</v>
      </c>
      <c r="W36" t="s">
        <v>46</v>
      </c>
      <c r="X36">
        <v>2.182921274835953</v>
      </c>
      <c r="Y36">
        <v>1.9022673083638715</v>
      </c>
      <c r="AA36">
        <v>2.2817233658214455</v>
      </c>
      <c r="AC36" t="s">
        <v>46</v>
      </c>
      <c r="AD36">
        <v>2.9473746260518445</v>
      </c>
      <c r="AE36">
        <v>1.1363636363636365</v>
      </c>
      <c r="AG36">
        <v>4.174572975814554</v>
      </c>
    </row>
    <row r="37" spans="2:44" x14ac:dyDescent="0.2">
      <c r="W37" t="s">
        <v>47</v>
      </c>
      <c r="X37" s="3">
        <v>1.2830136100029192</v>
      </c>
      <c r="Y37" s="3"/>
      <c r="Z37" s="3">
        <v>1.2915341764729957</v>
      </c>
      <c r="AA37" s="3">
        <v>1.5690317949192969</v>
      </c>
      <c r="AC37" t="s">
        <v>47</v>
      </c>
      <c r="AD37" s="3">
        <v>3.4482758620689653</v>
      </c>
      <c r="AE37" s="3"/>
      <c r="AF37" s="3">
        <v>1.8518518518518516</v>
      </c>
      <c r="AG37" s="3">
        <v>1.0676156203695508</v>
      </c>
    </row>
    <row r="38" spans="2:44" x14ac:dyDescent="0.2">
      <c r="B38" t="s">
        <v>17</v>
      </c>
      <c r="C38">
        <v>5</v>
      </c>
      <c r="D38">
        <v>35</v>
      </c>
      <c r="E38">
        <v>14</v>
      </c>
      <c r="F38">
        <v>6</v>
      </c>
      <c r="G38">
        <v>1</v>
      </c>
      <c r="H38">
        <v>1</v>
      </c>
      <c r="K38" t="s">
        <v>31</v>
      </c>
      <c r="L38">
        <v>9</v>
      </c>
      <c r="M38">
        <v>26</v>
      </c>
      <c r="N38">
        <v>6</v>
      </c>
      <c r="O38">
        <v>1</v>
      </c>
      <c r="W38" t="s">
        <v>48</v>
      </c>
      <c r="X38">
        <v>1.5964254863742298</v>
      </c>
      <c r="AA38">
        <v>1.2428254869221926</v>
      </c>
      <c r="AC38" t="s">
        <v>48</v>
      </c>
      <c r="AD38">
        <v>0.84210703601481263</v>
      </c>
      <c r="AG38">
        <v>0.28462997562371961</v>
      </c>
    </row>
    <row r="39" spans="2:44" x14ac:dyDescent="0.2">
      <c r="B39" t="s">
        <v>18</v>
      </c>
      <c r="C39">
        <v>9</v>
      </c>
      <c r="D39">
        <v>58</v>
      </c>
      <c r="E39">
        <v>29</v>
      </c>
      <c r="F39">
        <v>15</v>
      </c>
      <c r="G39">
        <v>2</v>
      </c>
      <c r="H39">
        <v>2</v>
      </c>
      <c r="K39" t="s">
        <v>32</v>
      </c>
      <c r="L39">
        <v>5</v>
      </c>
      <c r="M39">
        <v>40</v>
      </c>
      <c r="N39">
        <v>13</v>
      </c>
      <c r="O39">
        <v>7</v>
      </c>
      <c r="AR39">
        <v>0.10039945328080113</v>
      </c>
    </row>
    <row r="40" spans="2:44" x14ac:dyDescent="0.2">
      <c r="B40" t="s">
        <v>19</v>
      </c>
      <c r="C40">
        <v>13</v>
      </c>
      <c r="D40">
        <v>60</v>
      </c>
      <c r="E40">
        <v>42</v>
      </c>
      <c r="F40">
        <v>24</v>
      </c>
      <c r="G40">
        <v>5</v>
      </c>
      <c r="H40">
        <v>3</v>
      </c>
      <c r="K40" t="s">
        <v>33</v>
      </c>
      <c r="L40">
        <v>13</v>
      </c>
      <c r="M40">
        <v>65</v>
      </c>
      <c r="N40">
        <v>20</v>
      </c>
      <c r="O40">
        <v>5</v>
      </c>
      <c r="AR40">
        <v>0</v>
      </c>
    </row>
    <row r="41" spans="2:44" x14ac:dyDescent="0.2">
      <c r="B41" s="1" t="s">
        <v>10</v>
      </c>
      <c r="C41" s="1">
        <f t="shared" ref="C41:H41" si="10">AVERAGE(C38:C40)</f>
        <v>9</v>
      </c>
      <c r="D41" s="1">
        <f t="shared" si="10"/>
        <v>51</v>
      </c>
      <c r="E41" s="1">
        <f t="shared" si="10"/>
        <v>28.333333333333332</v>
      </c>
      <c r="F41" s="1">
        <f t="shared" si="10"/>
        <v>15</v>
      </c>
      <c r="G41" s="1">
        <f t="shared" si="10"/>
        <v>2.6666666666666665</v>
      </c>
      <c r="H41" s="1">
        <f t="shared" si="10"/>
        <v>2</v>
      </c>
      <c r="K41" t="s">
        <v>10</v>
      </c>
      <c r="L41" s="1">
        <f t="shared" ref="L41:Q41" si="11">AVERAGE(L38:L40)</f>
        <v>9</v>
      </c>
      <c r="M41" s="1">
        <f t="shared" si="11"/>
        <v>43.666666666666664</v>
      </c>
      <c r="N41" s="1">
        <f t="shared" si="11"/>
        <v>13</v>
      </c>
      <c r="O41" s="1">
        <f t="shared" si="11"/>
        <v>4.333333333333333</v>
      </c>
      <c r="P41" s="1" t="e">
        <f t="shared" si="11"/>
        <v>#DIV/0!</v>
      </c>
      <c r="Q41" s="1" t="e">
        <f t="shared" si="11"/>
        <v>#DIV/0!</v>
      </c>
      <c r="AR41">
        <v>0</v>
      </c>
    </row>
    <row r="42" spans="2:44" x14ac:dyDescent="0.2">
      <c r="W42" t="s">
        <v>54</v>
      </c>
      <c r="AR42">
        <v>0</v>
      </c>
    </row>
    <row r="43" spans="2:44" x14ac:dyDescent="0.2">
      <c r="B43" t="s">
        <v>20</v>
      </c>
      <c r="C43">
        <v>4</v>
      </c>
      <c r="D43">
        <v>38</v>
      </c>
      <c r="E43">
        <v>14</v>
      </c>
      <c r="F43">
        <v>4</v>
      </c>
      <c r="K43" t="s">
        <v>34</v>
      </c>
      <c r="L43">
        <v>9</v>
      </c>
      <c r="M43">
        <v>65</v>
      </c>
      <c r="N43">
        <v>24</v>
      </c>
      <c r="O43">
        <v>11</v>
      </c>
      <c r="P43">
        <v>0</v>
      </c>
      <c r="Q43">
        <v>0</v>
      </c>
      <c r="W43" t="s">
        <v>37</v>
      </c>
      <c r="X43" t="s">
        <v>38</v>
      </c>
      <c r="Y43" t="s">
        <v>39</v>
      </c>
      <c r="Z43" t="s">
        <v>40</v>
      </c>
      <c r="AA43" t="s">
        <v>41</v>
      </c>
      <c r="AB43" t="s">
        <v>42</v>
      </c>
      <c r="AC43" t="s">
        <v>43</v>
      </c>
      <c r="AD43" t="s">
        <v>44</v>
      </c>
      <c r="AE43" t="s">
        <v>45</v>
      </c>
      <c r="AF43" t="s">
        <v>46</v>
      </c>
      <c r="AG43" t="s">
        <v>47</v>
      </c>
      <c r="AH43" t="s">
        <v>48</v>
      </c>
    </row>
    <row r="44" spans="2:44" x14ac:dyDescent="0.2">
      <c r="B44" t="s">
        <v>21</v>
      </c>
      <c r="C44">
        <v>6</v>
      </c>
      <c r="D44">
        <v>44</v>
      </c>
      <c r="E44">
        <v>17</v>
      </c>
      <c r="F44">
        <v>5</v>
      </c>
      <c r="G44">
        <v>2</v>
      </c>
      <c r="K44" t="s">
        <v>35</v>
      </c>
      <c r="L44">
        <v>9</v>
      </c>
      <c r="M44">
        <v>78</v>
      </c>
      <c r="N44">
        <v>40</v>
      </c>
      <c r="O44">
        <v>14</v>
      </c>
      <c r="P44">
        <v>6</v>
      </c>
      <c r="Q44">
        <v>1</v>
      </c>
      <c r="W44" s="3">
        <v>3.2698121708310537</v>
      </c>
      <c r="X44">
        <v>6.4650510169877675</v>
      </c>
      <c r="Y44" s="3">
        <v>18.39598919623533</v>
      </c>
      <c r="Z44">
        <v>31.059150715249597</v>
      </c>
      <c r="AA44" s="3">
        <v>9.4519415179444461</v>
      </c>
      <c r="AB44">
        <v>15.488372537042492</v>
      </c>
      <c r="AC44" s="3">
        <v>3.9333471382413343</v>
      </c>
      <c r="AD44">
        <v>5.1552603002944775</v>
      </c>
      <c r="AE44" s="3">
        <v>1.3637659133837143</v>
      </c>
      <c r="AF44">
        <v>1.6570469445498428</v>
      </c>
      <c r="AG44" s="3">
        <v>0.81196880884797407</v>
      </c>
      <c r="AH44">
        <v>0.49958841025669337</v>
      </c>
      <c r="AI44" s="3">
        <v>0</v>
      </c>
      <c r="AJ44" s="1">
        <v>0</v>
      </c>
    </row>
    <row r="45" spans="2:44" x14ac:dyDescent="0.2">
      <c r="B45" t="s">
        <v>22</v>
      </c>
      <c r="C45">
        <v>12</v>
      </c>
      <c r="D45">
        <v>74</v>
      </c>
      <c r="E45">
        <v>44</v>
      </c>
      <c r="F45">
        <v>13</v>
      </c>
      <c r="G45">
        <v>3</v>
      </c>
      <c r="H45">
        <v>1</v>
      </c>
      <c r="K45" t="s">
        <v>36</v>
      </c>
      <c r="L45">
        <v>20</v>
      </c>
      <c r="M45">
        <v>128</v>
      </c>
      <c r="N45">
        <v>70</v>
      </c>
      <c r="O45">
        <v>36</v>
      </c>
      <c r="P45">
        <v>16</v>
      </c>
      <c r="W45" s="3">
        <v>3.8043961232592136</v>
      </c>
      <c r="X45">
        <v>3.546448967236334</v>
      </c>
      <c r="Y45" s="3">
        <v>20.765104354249242</v>
      </c>
      <c r="Z45">
        <v>20.763871467894589</v>
      </c>
      <c r="AA45" s="3">
        <v>7.4660915163658004</v>
      </c>
      <c r="AB45">
        <v>6.5930249140513295</v>
      </c>
      <c r="AC45" s="3">
        <v>2.327670851451805</v>
      </c>
      <c r="AD45">
        <v>2.5589653157698162</v>
      </c>
      <c r="AE45" s="3">
        <v>0.85094557964439643</v>
      </c>
      <c r="AF45">
        <v>0.29439538263538473</v>
      </c>
      <c r="AG45" s="3">
        <v>0</v>
      </c>
      <c r="AH45">
        <v>0</v>
      </c>
      <c r="AI45" s="3">
        <v>0</v>
      </c>
      <c r="AJ45" s="1">
        <v>0</v>
      </c>
    </row>
    <row r="46" spans="2:44" x14ac:dyDescent="0.2">
      <c r="C46">
        <f>AVERAGE(C43:C45)</f>
        <v>7.333333333333333</v>
      </c>
      <c r="D46">
        <f t="shared" ref="D46:H46" si="12">AVERAGE(D43:D45)</f>
        <v>52</v>
      </c>
      <c r="E46">
        <f t="shared" si="12"/>
        <v>25</v>
      </c>
      <c r="F46">
        <f t="shared" si="12"/>
        <v>7.333333333333333</v>
      </c>
      <c r="G46">
        <f t="shared" si="12"/>
        <v>2.5</v>
      </c>
      <c r="H46">
        <f t="shared" si="12"/>
        <v>1</v>
      </c>
      <c r="K46" t="s">
        <v>10</v>
      </c>
      <c r="L46" s="1">
        <f>AVERAGE(L43:L45)</f>
        <v>12.666666666666666</v>
      </c>
      <c r="M46" s="1">
        <f>AVERAGE(M43:M45)</f>
        <v>90.333333333333329</v>
      </c>
      <c r="N46" s="1">
        <f>AVERAGE(N43:N45)</f>
        <v>44.666666666666664</v>
      </c>
      <c r="O46" s="1">
        <f>AVERAGE(O43:O45)</f>
        <v>20.333333333333332</v>
      </c>
      <c r="P46" s="1">
        <f>AVERAGE(P43:P45)</f>
        <v>7.333333333333333</v>
      </c>
      <c r="Q46" s="1">
        <f t="shared" ref="Q46" si="13">AVERAGE(Q43:Q45)</f>
        <v>0.5</v>
      </c>
      <c r="W46" s="3">
        <v>3.7290400361084033</v>
      </c>
      <c r="X46">
        <v>3.6044623726886518</v>
      </c>
      <c r="Y46" s="3">
        <v>21.280950189249388</v>
      </c>
      <c r="Z46">
        <v>16.254099901435364</v>
      </c>
      <c r="AA46" s="3">
        <v>11.675774646180543</v>
      </c>
      <c r="AB46">
        <v>4.7032499355077126</v>
      </c>
      <c r="AC46" s="3">
        <v>6.1384022639233109</v>
      </c>
      <c r="AD46">
        <v>1.5526772251886456</v>
      </c>
      <c r="AE46" s="3">
        <v>1.0956828150905984</v>
      </c>
      <c r="AF46">
        <v>0</v>
      </c>
      <c r="AG46" s="3">
        <v>0.82502487486897724</v>
      </c>
      <c r="AH46">
        <v>0</v>
      </c>
      <c r="AI46" s="3">
        <v>0</v>
      </c>
      <c r="AJ46" s="1">
        <v>0</v>
      </c>
    </row>
    <row r="47" spans="2:44" x14ac:dyDescent="0.2">
      <c r="W47" s="3">
        <v>2.6929835672933731</v>
      </c>
      <c r="X47">
        <v>4.529463979838348</v>
      </c>
      <c r="Y47" s="3">
        <v>19.336263887897786</v>
      </c>
      <c r="Z47">
        <v>32.761716868717258</v>
      </c>
      <c r="AA47" s="3">
        <v>9.1625489064607564</v>
      </c>
      <c r="AB47">
        <v>15.666474225680899</v>
      </c>
      <c r="AC47" s="3">
        <v>2.6852459345636848</v>
      </c>
      <c r="AD47">
        <v>7.014585925911045</v>
      </c>
      <c r="AE47" s="3">
        <v>0.59533288582761312</v>
      </c>
      <c r="AF47">
        <v>2.2774266426935745</v>
      </c>
      <c r="AG47" s="3">
        <v>0.11597152407364732</v>
      </c>
      <c r="AH47">
        <v>0.1246753018775552</v>
      </c>
      <c r="AI47" s="3">
        <v>0</v>
      </c>
      <c r="AJ47" s="1">
        <v>0</v>
      </c>
    </row>
    <row r="49" spans="2:34" x14ac:dyDescent="0.2">
      <c r="AD49" s="4" t="s">
        <v>54</v>
      </c>
    </row>
    <row r="50" spans="2:34" x14ac:dyDescent="0.2">
      <c r="B50" t="s">
        <v>74</v>
      </c>
      <c r="L50" t="s">
        <v>74</v>
      </c>
    </row>
    <row r="51" spans="2:34" x14ac:dyDescent="0.2">
      <c r="C51" t="s">
        <v>1</v>
      </c>
      <c r="D51" t="s">
        <v>2</v>
      </c>
      <c r="E51" t="s">
        <v>3</v>
      </c>
      <c r="F51" t="s">
        <v>4</v>
      </c>
      <c r="G51" t="s">
        <v>5</v>
      </c>
      <c r="H51" t="s">
        <v>15</v>
      </c>
      <c r="I51" t="s">
        <v>6</v>
      </c>
      <c r="J51" t="s">
        <v>29</v>
      </c>
      <c r="K51" t="s">
        <v>30</v>
      </c>
      <c r="T51" t="s">
        <v>29</v>
      </c>
      <c r="X51" t="s">
        <v>37</v>
      </c>
      <c r="Y51" s="1">
        <v>6.0577685052256198</v>
      </c>
      <c r="Z51" s="1">
        <v>6.5979686588618405</v>
      </c>
      <c r="AA51" s="1">
        <v>6.9168197876370137</v>
      </c>
      <c r="AB51" s="1">
        <v>5.1608640536528432</v>
      </c>
      <c r="AD51" t="s">
        <v>37</v>
      </c>
      <c r="AE51" s="3">
        <v>3.2698121708310537</v>
      </c>
      <c r="AF51" s="3">
        <v>3.8043961232592136</v>
      </c>
      <c r="AG51" s="3">
        <v>3.7290400361084033</v>
      </c>
      <c r="AH51" s="3">
        <v>2.6929835672933731</v>
      </c>
    </row>
    <row r="52" spans="2:34" x14ac:dyDescent="0.2">
      <c r="B52" t="s">
        <v>7</v>
      </c>
      <c r="C52">
        <v>4</v>
      </c>
      <c r="D52">
        <v>29</v>
      </c>
      <c r="E52">
        <v>14</v>
      </c>
      <c r="F52">
        <v>4</v>
      </c>
      <c r="J52">
        <f>SUM(C52:I52)</f>
        <v>51</v>
      </c>
      <c r="L52" t="s">
        <v>23</v>
      </c>
      <c r="M52">
        <v>16</v>
      </c>
      <c r="N52">
        <v>64</v>
      </c>
      <c r="O52">
        <v>26</v>
      </c>
      <c r="P52">
        <v>11</v>
      </c>
      <c r="Q52">
        <v>1</v>
      </c>
      <c r="R52">
        <v>1</v>
      </c>
      <c r="T52">
        <f>SUM(M52:S52)</f>
        <v>119</v>
      </c>
      <c r="X52" t="s">
        <v>38</v>
      </c>
      <c r="Y52" s="1">
        <v>9.7148360972404184</v>
      </c>
      <c r="Z52" s="1">
        <v>8.0006218814314938</v>
      </c>
      <c r="AA52" s="1">
        <v>6.3905108772676682</v>
      </c>
      <c r="AB52" s="1">
        <v>9.5766958105306106</v>
      </c>
      <c r="AD52" t="s">
        <v>38</v>
      </c>
      <c r="AE52">
        <v>6.4650510169877675</v>
      </c>
      <c r="AF52">
        <v>3.546448967236334</v>
      </c>
      <c r="AG52">
        <v>3.6044623726886518</v>
      </c>
      <c r="AH52">
        <v>4.529463979838348</v>
      </c>
    </row>
    <row r="53" spans="2:34" x14ac:dyDescent="0.2">
      <c r="B53" t="s">
        <v>8</v>
      </c>
      <c r="C53">
        <v>12</v>
      </c>
      <c r="D53">
        <v>55</v>
      </c>
      <c r="E53">
        <v>29</v>
      </c>
      <c r="F53">
        <v>12</v>
      </c>
      <c r="G53">
        <v>7</v>
      </c>
      <c r="H53">
        <v>3</v>
      </c>
      <c r="J53">
        <f>SUM(C53:I53)</f>
        <v>118</v>
      </c>
      <c r="L53" t="s">
        <v>24</v>
      </c>
      <c r="M53">
        <v>12</v>
      </c>
      <c r="N53">
        <v>80</v>
      </c>
      <c r="O53">
        <v>42</v>
      </c>
      <c r="P53">
        <v>13</v>
      </c>
      <c r="Q53">
        <v>6</v>
      </c>
      <c r="R53">
        <v>1</v>
      </c>
      <c r="T53">
        <f t="shared" ref="T53:T69" si="14">SUM(M53:S53)</f>
        <v>154</v>
      </c>
      <c r="X53" t="s">
        <v>39</v>
      </c>
      <c r="Y53" s="1">
        <v>46.069122600677566</v>
      </c>
      <c r="Z53" s="1">
        <v>44.183084214955095</v>
      </c>
      <c r="AA53" s="1">
        <v>38.796024942818633</v>
      </c>
      <c r="AB53" s="1">
        <v>35.620605766360157</v>
      </c>
      <c r="AD53" t="s">
        <v>39</v>
      </c>
      <c r="AE53" s="3">
        <v>18.39598919623533</v>
      </c>
      <c r="AF53" s="3">
        <v>20.765104354249242</v>
      </c>
      <c r="AG53" s="3">
        <v>21.280950189249388</v>
      </c>
      <c r="AH53" s="3">
        <v>19.336263887897786</v>
      </c>
    </row>
    <row r="54" spans="2:34" x14ac:dyDescent="0.2">
      <c r="B54" t="s">
        <v>9</v>
      </c>
      <c r="C54">
        <v>7</v>
      </c>
      <c r="D54">
        <v>44</v>
      </c>
      <c r="E54">
        <v>23</v>
      </c>
      <c r="F54">
        <v>12</v>
      </c>
      <c r="G54">
        <v>3</v>
      </c>
      <c r="H54">
        <v>3</v>
      </c>
      <c r="J54">
        <f>SUM(C54:I54)</f>
        <v>92</v>
      </c>
      <c r="L54" t="s">
        <v>25</v>
      </c>
      <c r="M54">
        <v>22</v>
      </c>
      <c r="N54">
        <v>98</v>
      </c>
      <c r="O54">
        <v>56</v>
      </c>
      <c r="P54">
        <v>16</v>
      </c>
      <c r="Q54">
        <v>7</v>
      </c>
      <c r="R54">
        <v>2</v>
      </c>
      <c r="S54">
        <v>1</v>
      </c>
      <c r="T54">
        <f t="shared" si="14"/>
        <v>202</v>
      </c>
      <c r="X54" t="s">
        <v>40</v>
      </c>
      <c r="Y54" s="1">
        <v>59.79537415120064</v>
      </c>
      <c r="Z54" s="1">
        <v>49.720001185161699</v>
      </c>
      <c r="AA54" s="1">
        <v>47.103646847211316</v>
      </c>
      <c r="AB54" s="1">
        <v>57.789615666198102</v>
      </c>
      <c r="AD54" t="s">
        <v>40</v>
      </c>
      <c r="AE54">
        <v>31.059150715249597</v>
      </c>
      <c r="AF54">
        <v>20.763871467894589</v>
      </c>
      <c r="AG54">
        <v>16.254099901435364</v>
      </c>
      <c r="AH54">
        <v>32.761716868717258</v>
      </c>
    </row>
    <row r="55" spans="2:34" x14ac:dyDescent="0.2">
      <c r="C55">
        <f t="shared" ref="C55:H55" si="15">AVERAGE(C52:C54)</f>
        <v>7.666666666666667</v>
      </c>
      <c r="D55">
        <f t="shared" si="15"/>
        <v>42.666666666666664</v>
      </c>
      <c r="E55">
        <f t="shared" si="15"/>
        <v>22</v>
      </c>
      <c r="F55">
        <f t="shared" si="15"/>
        <v>9.3333333333333339</v>
      </c>
      <c r="G55">
        <f t="shared" si="15"/>
        <v>5</v>
      </c>
      <c r="H55">
        <f t="shared" si="15"/>
        <v>3</v>
      </c>
      <c r="J55">
        <f>AVERAGE(J52:J54)</f>
        <v>87</v>
      </c>
      <c r="L55" t="s">
        <v>10</v>
      </c>
      <c r="M55">
        <f t="shared" ref="M55:R55" si="16">AVERAGE(M52:M54)</f>
        <v>16.666666666666668</v>
      </c>
      <c r="N55">
        <f t="shared" si="16"/>
        <v>80.666666666666671</v>
      </c>
      <c r="O55">
        <f t="shared" si="16"/>
        <v>41.333333333333336</v>
      </c>
      <c r="P55">
        <f t="shared" si="16"/>
        <v>13.333333333333334</v>
      </c>
      <c r="Q55">
        <f t="shared" si="16"/>
        <v>4.666666666666667</v>
      </c>
      <c r="R55">
        <f t="shared" si="16"/>
        <v>1.3333333333333333</v>
      </c>
      <c r="T55">
        <f>AVERAGE(T52:T54)</f>
        <v>158.33333333333334</v>
      </c>
      <c r="X55" t="s">
        <v>41</v>
      </c>
      <c r="Y55" s="1">
        <v>23.953438575962604</v>
      </c>
      <c r="Z55" s="1">
        <v>16.200700981328399</v>
      </c>
      <c r="AA55" s="1">
        <v>19.238301284066186</v>
      </c>
      <c r="AB55" s="1">
        <v>13.37882047601787</v>
      </c>
      <c r="AD55" t="s">
        <v>41</v>
      </c>
      <c r="AE55" s="3">
        <v>9.4519415179444461</v>
      </c>
      <c r="AF55" s="3">
        <v>7.4660915163658004</v>
      </c>
      <c r="AG55" s="3">
        <v>11.675774646180543</v>
      </c>
      <c r="AH55" s="3">
        <v>9.1625489064607564</v>
      </c>
    </row>
    <row r="56" spans="2:34" x14ac:dyDescent="0.2">
      <c r="X56" t="s">
        <v>42</v>
      </c>
      <c r="Y56" s="1">
        <v>26.491726163962273</v>
      </c>
      <c r="Z56" s="1">
        <v>22.091791919757</v>
      </c>
      <c r="AA56" s="1">
        <v>18.842155791781867</v>
      </c>
      <c r="AB56" s="1">
        <v>23.70258986935632</v>
      </c>
      <c r="AD56" t="s">
        <v>42</v>
      </c>
      <c r="AE56">
        <v>15.488372537042492</v>
      </c>
      <c r="AF56">
        <v>6.5930249140513295</v>
      </c>
      <c r="AG56">
        <v>4.7032499355077126</v>
      </c>
      <c r="AH56">
        <v>15.666474225680899</v>
      </c>
    </row>
    <row r="57" spans="2:34" x14ac:dyDescent="0.2">
      <c r="B57" t="s">
        <v>11</v>
      </c>
      <c r="C57">
        <v>8</v>
      </c>
      <c r="D57">
        <v>37</v>
      </c>
      <c r="E57">
        <v>14</v>
      </c>
      <c r="F57">
        <v>4</v>
      </c>
      <c r="J57">
        <f>SUM(C57:I57)</f>
        <v>63</v>
      </c>
      <c r="L57" t="s">
        <v>27</v>
      </c>
      <c r="M57">
        <v>6</v>
      </c>
      <c r="N57">
        <v>38</v>
      </c>
      <c r="O57">
        <v>10</v>
      </c>
      <c r="P57">
        <v>7</v>
      </c>
      <c r="Q57">
        <v>1</v>
      </c>
      <c r="T57">
        <f t="shared" si="14"/>
        <v>62</v>
      </c>
      <c r="X57" t="s">
        <v>43</v>
      </c>
      <c r="Y57" s="1">
        <v>12.068074834241566</v>
      </c>
      <c r="Z57" s="1">
        <v>5.0830195286777533</v>
      </c>
      <c r="AA57" s="1">
        <v>5.6541251266589354</v>
      </c>
      <c r="AB57" s="1">
        <v>2.3627409935503976</v>
      </c>
      <c r="AD57" t="s">
        <v>43</v>
      </c>
      <c r="AE57" s="3">
        <v>3.9333471382413343</v>
      </c>
      <c r="AF57" s="3">
        <v>2.327670851451805</v>
      </c>
      <c r="AG57" s="3">
        <v>6.1384022639233109</v>
      </c>
      <c r="AH57" s="3">
        <v>2.6852459345636848</v>
      </c>
    </row>
    <row r="58" spans="2:34" x14ac:dyDescent="0.2">
      <c r="B58" t="s">
        <v>12</v>
      </c>
      <c r="C58">
        <v>15</v>
      </c>
      <c r="D58">
        <v>88</v>
      </c>
      <c r="E58">
        <v>31</v>
      </c>
      <c r="F58">
        <v>10</v>
      </c>
      <c r="G58">
        <v>5</v>
      </c>
      <c r="J58">
        <f>SUM(C58:I58)</f>
        <v>149</v>
      </c>
      <c r="L58" t="s">
        <v>26</v>
      </c>
      <c r="M58">
        <v>10</v>
      </c>
      <c r="N58">
        <v>60</v>
      </c>
      <c r="O58">
        <v>17</v>
      </c>
      <c r="P58">
        <v>5</v>
      </c>
      <c r="Q58">
        <v>1</v>
      </c>
      <c r="T58">
        <f t="shared" si="14"/>
        <v>93</v>
      </c>
      <c r="X58" t="s">
        <v>44</v>
      </c>
      <c r="Y58" s="1">
        <v>9.4357142383108634</v>
      </c>
      <c r="Z58" s="1">
        <v>8.3939407101559809</v>
      </c>
      <c r="AA58" s="1">
        <v>5.3561522400191945</v>
      </c>
      <c r="AB58" s="1">
        <v>9.6622606117075822</v>
      </c>
      <c r="AD58" t="s">
        <v>44</v>
      </c>
      <c r="AE58">
        <v>5.1552603002944775</v>
      </c>
      <c r="AF58">
        <v>2.5589653157698162</v>
      </c>
      <c r="AG58">
        <v>1.5526772251886456</v>
      </c>
      <c r="AH58">
        <v>7.014585925911045</v>
      </c>
    </row>
    <row r="59" spans="2:34" x14ac:dyDescent="0.2">
      <c r="B59" t="s">
        <v>13</v>
      </c>
      <c r="C59">
        <v>15</v>
      </c>
      <c r="D59">
        <v>88</v>
      </c>
      <c r="E59">
        <v>31</v>
      </c>
      <c r="F59">
        <v>10</v>
      </c>
      <c r="G59">
        <v>5</v>
      </c>
      <c r="J59">
        <f>SUM(C59:I59)</f>
        <v>149</v>
      </c>
      <c r="L59" t="s">
        <v>28</v>
      </c>
      <c r="M59">
        <v>12</v>
      </c>
      <c r="N59">
        <v>64</v>
      </c>
      <c r="O59">
        <v>26</v>
      </c>
      <c r="P59">
        <v>7</v>
      </c>
      <c r="T59">
        <f t="shared" si="14"/>
        <v>109</v>
      </c>
      <c r="X59" t="s">
        <v>45</v>
      </c>
      <c r="Y59" s="1">
        <v>5.1895857096064804</v>
      </c>
      <c r="Z59" s="1">
        <v>0.75859864283266709</v>
      </c>
      <c r="AA59" s="1">
        <v>1.8190975580528999</v>
      </c>
      <c r="AB59" s="1">
        <v>0.47065765644844498</v>
      </c>
      <c r="AD59" t="s">
        <v>45</v>
      </c>
      <c r="AE59" s="3">
        <v>1.3637659133837143</v>
      </c>
      <c r="AF59" s="3">
        <v>0.85094557964439643</v>
      </c>
      <c r="AG59" s="3">
        <v>1.0956828150905984</v>
      </c>
      <c r="AH59" s="3">
        <v>0.59533288582761312</v>
      </c>
    </row>
    <row r="60" spans="2:34" x14ac:dyDescent="0.2">
      <c r="C60">
        <f t="shared" ref="C60:H60" si="17">AVERAGE(C57:C59)</f>
        <v>12.666666666666666</v>
      </c>
      <c r="D60">
        <f t="shared" si="17"/>
        <v>71</v>
      </c>
      <c r="E60">
        <f t="shared" si="17"/>
        <v>25.333333333333332</v>
      </c>
      <c r="F60">
        <f t="shared" si="17"/>
        <v>8</v>
      </c>
      <c r="G60">
        <f t="shared" si="17"/>
        <v>5</v>
      </c>
      <c r="H60" t="e">
        <f t="shared" si="17"/>
        <v>#DIV/0!</v>
      </c>
      <c r="J60">
        <f>AVERAGE(J57:J59)</f>
        <v>120.33333333333333</v>
      </c>
      <c r="M60">
        <f t="shared" ref="M60:R60" si="18">AVERAGE(M57:M59)</f>
        <v>9.3333333333333339</v>
      </c>
      <c r="N60">
        <f t="shared" si="18"/>
        <v>54</v>
      </c>
      <c r="O60">
        <f t="shared" si="18"/>
        <v>17.666666666666668</v>
      </c>
      <c r="P60">
        <f t="shared" si="18"/>
        <v>6.333333333333333</v>
      </c>
      <c r="Q60">
        <f t="shared" si="18"/>
        <v>1</v>
      </c>
      <c r="R60" t="e">
        <f t="shared" si="18"/>
        <v>#DIV/0!</v>
      </c>
      <c r="T60">
        <f>AVERAGE(T57:T59)</f>
        <v>88</v>
      </c>
      <c r="X60" t="s">
        <v>46</v>
      </c>
      <c r="Y60" s="1">
        <v>2.7856304354985277</v>
      </c>
      <c r="Z60" s="1">
        <v>2.6308998207880676</v>
      </c>
      <c r="AA60" s="1">
        <v>0.69210089080510817</v>
      </c>
      <c r="AB60" s="1">
        <v>2.909825484947909</v>
      </c>
      <c r="AD60" t="s">
        <v>46</v>
      </c>
      <c r="AE60">
        <v>1.6570469445498428</v>
      </c>
      <c r="AF60">
        <v>0.29439538263538473</v>
      </c>
      <c r="AG60">
        <v>0</v>
      </c>
      <c r="AH60">
        <v>2.2774266426935745</v>
      </c>
    </row>
    <row r="61" spans="2:34" x14ac:dyDescent="0.2">
      <c r="X61" t="s">
        <v>47</v>
      </c>
      <c r="Y61" s="1">
        <v>1.4840914339377724</v>
      </c>
      <c r="Z61" s="1">
        <v>0</v>
      </c>
      <c r="AA61" s="1">
        <v>0.67776939690185622</v>
      </c>
      <c r="AB61" s="1">
        <v>0</v>
      </c>
      <c r="AD61" t="s">
        <v>47</v>
      </c>
      <c r="AE61" s="3">
        <v>0.81196880884797407</v>
      </c>
      <c r="AF61" s="3">
        <v>0</v>
      </c>
      <c r="AG61" s="3">
        <v>0.82502487486897724</v>
      </c>
      <c r="AH61" s="3">
        <v>0.11597152407364732</v>
      </c>
    </row>
    <row r="62" spans="2:34" x14ac:dyDescent="0.2">
      <c r="B62" t="s">
        <v>17</v>
      </c>
      <c r="C62">
        <v>5</v>
      </c>
      <c r="D62">
        <v>35</v>
      </c>
      <c r="E62">
        <v>14</v>
      </c>
      <c r="F62">
        <v>6</v>
      </c>
      <c r="G62">
        <v>1</v>
      </c>
      <c r="H62">
        <v>1</v>
      </c>
      <c r="J62">
        <f>SUM(C62:I62)</f>
        <v>62</v>
      </c>
      <c r="L62" t="s">
        <v>31</v>
      </c>
      <c r="M62">
        <v>9</v>
      </c>
      <c r="N62">
        <v>26</v>
      </c>
      <c r="O62">
        <v>6</v>
      </c>
      <c r="P62">
        <v>1</v>
      </c>
      <c r="T62">
        <f t="shared" si="14"/>
        <v>42</v>
      </c>
      <c r="X62" t="s">
        <v>48</v>
      </c>
      <c r="Y62" s="1">
        <v>0.2867949997429457</v>
      </c>
      <c r="Z62" s="1">
        <v>0.40747902724509871</v>
      </c>
      <c r="AA62" s="1">
        <v>8.6096938514693577E-2</v>
      </c>
      <c r="AB62" s="1">
        <v>0.24623851443067443</v>
      </c>
      <c r="AD62" t="s">
        <v>48</v>
      </c>
      <c r="AE62">
        <v>0.49958841025669337</v>
      </c>
      <c r="AF62">
        <v>0</v>
      </c>
      <c r="AG62">
        <v>0</v>
      </c>
      <c r="AH62">
        <v>0.1246753018775552</v>
      </c>
    </row>
    <row r="63" spans="2:34" x14ac:dyDescent="0.2">
      <c r="B63" t="s">
        <v>18</v>
      </c>
      <c r="C63">
        <v>9</v>
      </c>
      <c r="D63">
        <v>58</v>
      </c>
      <c r="E63">
        <v>29</v>
      </c>
      <c r="F63">
        <v>15</v>
      </c>
      <c r="G63">
        <v>2</v>
      </c>
      <c r="H63">
        <v>2</v>
      </c>
      <c r="J63">
        <f>SUM(C63:I63)</f>
        <v>115</v>
      </c>
      <c r="L63" t="s">
        <v>32</v>
      </c>
      <c r="M63">
        <v>5</v>
      </c>
      <c r="N63">
        <v>40</v>
      </c>
      <c r="O63">
        <v>13</v>
      </c>
      <c r="P63">
        <v>7</v>
      </c>
      <c r="T63">
        <f t="shared" si="14"/>
        <v>65</v>
      </c>
      <c r="Y63" s="1">
        <v>0.2936397529299703</v>
      </c>
      <c r="Z63" s="1">
        <v>0</v>
      </c>
      <c r="AA63" s="1">
        <v>0</v>
      </c>
      <c r="AB63" s="1">
        <v>0</v>
      </c>
    </row>
    <row r="64" spans="2:34" x14ac:dyDescent="0.2">
      <c r="B64" t="s">
        <v>19</v>
      </c>
      <c r="C64">
        <v>13</v>
      </c>
      <c r="D64">
        <v>60</v>
      </c>
      <c r="E64">
        <v>42</v>
      </c>
      <c r="F64">
        <v>24</v>
      </c>
      <c r="G64">
        <v>5</v>
      </c>
      <c r="H64">
        <v>3</v>
      </c>
      <c r="J64">
        <f>SUM(C64:I64)</f>
        <v>147</v>
      </c>
      <c r="L64" t="s">
        <v>33</v>
      </c>
      <c r="M64">
        <v>13</v>
      </c>
      <c r="N64">
        <v>65</v>
      </c>
      <c r="O64">
        <v>20</v>
      </c>
      <c r="P64">
        <v>5</v>
      </c>
      <c r="T64">
        <f t="shared" si="14"/>
        <v>103</v>
      </c>
      <c r="Y64" s="1">
        <v>0</v>
      </c>
      <c r="Z64" s="1">
        <v>0</v>
      </c>
      <c r="AA64" s="1">
        <v>0</v>
      </c>
      <c r="AB64" s="1">
        <v>0</v>
      </c>
    </row>
    <row r="65" spans="2:20" x14ac:dyDescent="0.2">
      <c r="B65" s="1" t="s">
        <v>10</v>
      </c>
      <c r="C65">
        <f t="shared" ref="C65:H65" si="19">AVERAGE(C62:C64)</f>
        <v>9</v>
      </c>
      <c r="D65">
        <f t="shared" si="19"/>
        <v>51</v>
      </c>
      <c r="E65">
        <f t="shared" si="19"/>
        <v>28.333333333333332</v>
      </c>
      <c r="F65">
        <f t="shared" si="19"/>
        <v>15</v>
      </c>
      <c r="G65">
        <f t="shared" si="19"/>
        <v>2.6666666666666665</v>
      </c>
      <c r="H65">
        <f t="shared" si="19"/>
        <v>2</v>
      </c>
      <c r="J65">
        <f>AVERAGE(J62:J64)</f>
        <v>108</v>
      </c>
      <c r="M65">
        <f t="shared" ref="M65:R65" si="20">AVERAGE(M62:M64)</f>
        <v>9</v>
      </c>
      <c r="N65">
        <f t="shared" si="20"/>
        <v>43.666666666666664</v>
      </c>
      <c r="O65">
        <f t="shared" si="20"/>
        <v>13</v>
      </c>
      <c r="P65">
        <f t="shared" si="20"/>
        <v>4.333333333333333</v>
      </c>
      <c r="Q65" t="e">
        <f t="shared" si="20"/>
        <v>#DIV/0!</v>
      </c>
      <c r="R65" t="e">
        <f t="shared" si="20"/>
        <v>#DIV/0!</v>
      </c>
      <c r="T65">
        <f>AVERAGE(T62:T64)</f>
        <v>70</v>
      </c>
    </row>
    <row r="67" spans="2:20" x14ac:dyDescent="0.2">
      <c r="B67" t="s">
        <v>20</v>
      </c>
      <c r="C67">
        <v>4</v>
      </c>
      <c r="D67">
        <v>38</v>
      </c>
      <c r="E67">
        <v>14</v>
      </c>
      <c r="F67">
        <v>4</v>
      </c>
      <c r="J67">
        <f>SUM(C67:I67)</f>
        <v>60</v>
      </c>
      <c r="L67" t="s">
        <v>34</v>
      </c>
      <c r="M67">
        <v>9</v>
      </c>
      <c r="N67">
        <v>65</v>
      </c>
      <c r="O67">
        <v>24</v>
      </c>
      <c r="P67">
        <v>11</v>
      </c>
      <c r="Q67">
        <v>0</v>
      </c>
      <c r="R67">
        <v>0</v>
      </c>
      <c r="T67">
        <f t="shared" si="14"/>
        <v>109</v>
      </c>
    </row>
    <row r="68" spans="2:20" x14ac:dyDescent="0.2">
      <c r="B68" t="s">
        <v>21</v>
      </c>
      <c r="C68">
        <v>6</v>
      </c>
      <c r="D68">
        <v>44</v>
      </c>
      <c r="E68">
        <v>17</v>
      </c>
      <c r="F68">
        <v>5</v>
      </c>
      <c r="G68">
        <v>2</v>
      </c>
      <c r="J68">
        <f>SUM(C68:I68)</f>
        <v>74</v>
      </c>
      <c r="L68" t="s">
        <v>35</v>
      </c>
      <c r="M68">
        <v>9</v>
      </c>
      <c r="N68">
        <v>78</v>
      </c>
      <c r="O68">
        <v>40</v>
      </c>
      <c r="P68">
        <v>14</v>
      </c>
      <c r="Q68">
        <v>6</v>
      </c>
      <c r="R68">
        <v>1</v>
      </c>
      <c r="T68">
        <f t="shared" si="14"/>
        <v>148</v>
      </c>
    </row>
    <row r="69" spans="2:20" x14ac:dyDescent="0.2">
      <c r="B69" t="s">
        <v>22</v>
      </c>
      <c r="C69">
        <v>12</v>
      </c>
      <c r="D69">
        <v>74</v>
      </c>
      <c r="E69">
        <v>44</v>
      </c>
      <c r="F69">
        <v>13</v>
      </c>
      <c r="G69">
        <v>3</v>
      </c>
      <c r="H69">
        <v>1</v>
      </c>
      <c r="J69">
        <f>SUM(C69:I69)</f>
        <v>147</v>
      </c>
      <c r="L69" t="s">
        <v>36</v>
      </c>
      <c r="M69">
        <v>20</v>
      </c>
      <c r="N69">
        <v>128</v>
      </c>
      <c r="O69">
        <v>70</v>
      </c>
      <c r="P69">
        <v>36</v>
      </c>
      <c r="Q69">
        <v>16</v>
      </c>
      <c r="T69">
        <f t="shared" si="14"/>
        <v>270</v>
      </c>
    </row>
    <row r="70" spans="2:20" x14ac:dyDescent="0.2">
      <c r="B70" s="1" t="s">
        <v>10</v>
      </c>
      <c r="C70">
        <f t="shared" ref="C70:H70" si="21">AVERAGE(C67:C69)</f>
        <v>7.333333333333333</v>
      </c>
      <c r="D70">
        <f t="shared" si="21"/>
        <v>52</v>
      </c>
      <c r="E70">
        <f t="shared" si="21"/>
        <v>25</v>
      </c>
      <c r="F70">
        <f t="shared" si="21"/>
        <v>7.333333333333333</v>
      </c>
      <c r="G70">
        <f t="shared" si="21"/>
        <v>2.5</v>
      </c>
      <c r="H70">
        <f t="shared" si="21"/>
        <v>1</v>
      </c>
      <c r="J70">
        <f>AVERAGE(J67:J69)</f>
        <v>93.666666666666671</v>
      </c>
      <c r="M70">
        <f t="shared" ref="M70:R70" si="22">AVERAGE(M67:M69)</f>
        <v>12.666666666666666</v>
      </c>
      <c r="N70">
        <f t="shared" si="22"/>
        <v>90.333333333333329</v>
      </c>
      <c r="O70">
        <f t="shared" si="22"/>
        <v>44.666666666666664</v>
      </c>
      <c r="P70">
        <f t="shared" si="22"/>
        <v>20.333333333333332</v>
      </c>
      <c r="Q70">
        <f t="shared" si="22"/>
        <v>7.333333333333333</v>
      </c>
      <c r="R70">
        <f t="shared" si="22"/>
        <v>0.5</v>
      </c>
      <c r="T70">
        <f>AVERAGE(T67:T69)</f>
        <v>175.66666666666666</v>
      </c>
    </row>
    <row r="72" spans="2:20" x14ac:dyDescent="0.2">
      <c r="B72" t="s">
        <v>9</v>
      </c>
      <c r="C72">
        <f>C55/87*100</f>
        <v>8.812260536398469</v>
      </c>
      <c r="D72">
        <f t="shared" ref="D72:J72" si="23">D55/87*100</f>
        <v>49.042145593869726</v>
      </c>
      <c r="E72">
        <f t="shared" si="23"/>
        <v>25.287356321839084</v>
      </c>
      <c r="F72">
        <f t="shared" si="23"/>
        <v>10.727969348659004</v>
      </c>
      <c r="G72">
        <f t="shared" si="23"/>
        <v>5.7471264367816088</v>
      </c>
      <c r="H72">
        <f t="shared" si="23"/>
        <v>3.4482758620689653</v>
      </c>
      <c r="I72">
        <f t="shared" si="23"/>
        <v>0</v>
      </c>
      <c r="J72">
        <f t="shared" si="23"/>
        <v>100</v>
      </c>
      <c r="K72" t="s">
        <v>30</v>
      </c>
      <c r="L72" t="s">
        <v>25</v>
      </c>
      <c r="M72">
        <f>M55/158.333*100</f>
        <v>10.526337950185159</v>
      </c>
      <c r="N72">
        <f t="shared" ref="N72:T72" si="24">N55/158.333*100</f>
        <v>50.947475678896168</v>
      </c>
      <c r="O72">
        <f t="shared" si="24"/>
        <v>26.105318116459191</v>
      </c>
      <c r="P72">
        <f t="shared" si="24"/>
        <v>8.4210703601481267</v>
      </c>
      <c r="Q72">
        <f t="shared" si="24"/>
        <v>2.9473746260518445</v>
      </c>
      <c r="R72">
        <f t="shared" si="24"/>
        <v>0.84210703601481263</v>
      </c>
      <c r="S72">
        <f t="shared" si="24"/>
        <v>0</v>
      </c>
      <c r="T72">
        <f t="shared" si="24"/>
        <v>100.00021052675901</v>
      </c>
    </row>
    <row r="73" spans="2:20" x14ac:dyDescent="0.2">
      <c r="B73" t="s">
        <v>13</v>
      </c>
      <c r="C73">
        <f>C60/120.3333*100</f>
        <v>10.526318705351443</v>
      </c>
      <c r="D73">
        <f t="shared" ref="D73:J73" si="25">D60/120.3333*100</f>
        <v>59.002786427364661</v>
      </c>
      <c r="E73">
        <f t="shared" si="25"/>
        <v>21.052637410702886</v>
      </c>
      <c r="F73">
        <f t="shared" si="25"/>
        <v>6.6482012875903846</v>
      </c>
      <c r="G73">
        <f t="shared" si="25"/>
        <v>4.1551258047439905</v>
      </c>
      <c r="H73" t="e">
        <f t="shared" si="25"/>
        <v>#DIV/0!</v>
      </c>
      <c r="I73">
        <f t="shared" si="25"/>
        <v>0</v>
      </c>
      <c r="J73">
        <f t="shared" si="25"/>
        <v>100.00002770083869</v>
      </c>
      <c r="L73" t="s">
        <v>28</v>
      </c>
      <c r="M73">
        <f>M60/88*100</f>
        <v>10.606060606060606</v>
      </c>
      <c r="N73">
        <f t="shared" ref="N73:T73" si="26">N60/88*100</f>
        <v>61.363636363636367</v>
      </c>
      <c r="O73">
        <f t="shared" si="26"/>
        <v>20.075757575757578</v>
      </c>
      <c r="P73">
        <f t="shared" si="26"/>
        <v>7.1969696969696964</v>
      </c>
      <c r="Q73">
        <f t="shared" si="26"/>
        <v>1.1363636363636365</v>
      </c>
      <c r="R73" t="e">
        <f t="shared" si="26"/>
        <v>#DIV/0!</v>
      </c>
      <c r="S73">
        <f t="shared" si="26"/>
        <v>0</v>
      </c>
      <c r="T73">
        <f t="shared" si="26"/>
        <v>100</v>
      </c>
    </row>
    <row r="74" spans="2:20" x14ac:dyDescent="0.2">
      <c r="B74" t="s">
        <v>19</v>
      </c>
      <c r="C74">
        <f>C65/108*100</f>
        <v>8.3333333333333321</v>
      </c>
      <c r="D74">
        <f t="shared" ref="D74:J74" si="27">D65/108*100</f>
        <v>47.222222222222221</v>
      </c>
      <c r="E74">
        <f t="shared" si="27"/>
        <v>26.234567901234566</v>
      </c>
      <c r="F74">
        <f t="shared" si="27"/>
        <v>13.888888888888889</v>
      </c>
      <c r="G74">
        <f t="shared" si="27"/>
        <v>2.4691358024691357</v>
      </c>
      <c r="H74">
        <f t="shared" si="27"/>
        <v>1.8518518518518516</v>
      </c>
      <c r="I74">
        <f t="shared" si="27"/>
        <v>0</v>
      </c>
      <c r="J74">
        <f t="shared" si="27"/>
        <v>100</v>
      </c>
      <c r="L74" t="s">
        <v>33</v>
      </c>
      <c r="M74">
        <f>M65/70*100</f>
        <v>12.857142857142856</v>
      </c>
      <c r="N74">
        <f t="shared" ref="N74:T74" si="28">N65/70*100</f>
        <v>62.38095238095238</v>
      </c>
      <c r="O74">
        <f t="shared" si="28"/>
        <v>18.571428571428573</v>
      </c>
      <c r="P74">
        <f t="shared" si="28"/>
        <v>6.1904761904761898</v>
      </c>
      <c r="Q74" t="e">
        <f t="shared" si="28"/>
        <v>#DIV/0!</v>
      </c>
      <c r="R74" t="e">
        <f t="shared" si="28"/>
        <v>#DIV/0!</v>
      </c>
      <c r="S74">
        <f t="shared" si="28"/>
        <v>0</v>
      </c>
      <c r="T74">
        <f t="shared" si="28"/>
        <v>100</v>
      </c>
    </row>
    <row r="75" spans="2:20" x14ac:dyDescent="0.2">
      <c r="B75" t="s">
        <v>22</v>
      </c>
      <c r="C75">
        <f>C70/93.66667*100</f>
        <v>7.8291812160433727</v>
      </c>
      <c r="D75">
        <f t="shared" ref="D75:J75" si="29">D70/93.66667*100</f>
        <v>55.516012259216652</v>
      </c>
      <c r="E75">
        <f t="shared" si="29"/>
        <v>26.690390509238771</v>
      </c>
      <c r="F75">
        <f t="shared" si="29"/>
        <v>7.8291812160433727</v>
      </c>
      <c r="G75">
        <f t="shared" si="29"/>
        <v>2.6690390509238773</v>
      </c>
      <c r="H75">
        <f t="shared" si="29"/>
        <v>1.0676156203695508</v>
      </c>
      <c r="I75">
        <f t="shared" si="29"/>
        <v>0</v>
      </c>
      <c r="J75">
        <f t="shared" si="29"/>
        <v>99.999996441281269</v>
      </c>
      <c r="L75" t="s">
        <v>36</v>
      </c>
      <c r="M75">
        <f>M70/175.66667*100</f>
        <v>7.2106260491342296</v>
      </c>
      <c r="N75">
        <f t="shared" ref="N75:T75" si="30">N70/175.66667*100</f>
        <v>51.423148929352003</v>
      </c>
      <c r="O75">
        <f t="shared" si="30"/>
        <v>25.426944489052282</v>
      </c>
      <c r="P75">
        <f t="shared" si="30"/>
        <v>11.574952342031263</v>
      </c>
      <c r="Q75">
        <f t="shared" si="30"/>
        <v>4.174572975814554</v>
      </c>
      <c r="R75">
        <f t="shared" si="30"/>
        <v>0.28462997562371961</v>
      </c>
      <c r="S75">
        <f t="shared" si="30"/>
        <v>0</v>
      </c>
      <c r="T75">
        <f t="shared" si="30"/>
        <v>99.999998102466819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7AC14-6CAD-B543-8184-2682614FE786}">
  <dimension ref="A3:M34"/>
  <sheetViews>
    <sheetView topLeftCell="A4" workbookViewId="0">
      <selection activeCell="B30" sqref="B30:M34"/>
    </sheetView>
  </sheetViews>
  <sheetFormatPr baseColWidth="10" defaultRowHeight="16" x14ac:dyDescent="0.2"/>
  <cols>
    <col min="6" max="6" width="12.1640625" bestFit="1" customWidth="1"/>
    <col min="7" max="8" width="14.5" bestFit="1" customWidth="1"/>
    <col min="12" max="12" width="13.6640625" bestFit="1" customWidth="1"/>
    <col min="13" max="13" width="16.6640625" bestFit="1" customWidth="1"/>
  </cols>
  <sheetData>
    <row r="3" spans="1:13" x14ac:dyDescent="0.2">
      <c r="A3" t="s">
        <v>52</v>
      </c>
    </row>
    <row r="5" spans="1:13" x14ac:dyDescent="0.2">
      <c r="C5" t="s">
        <v>54</v>
      </c>
    </row>
    <row r="6" spans="1:13" x14ac:dyDescent="0.2">
      <c r="B6" t="s">
        <v>38</v>
      </c>
      <c r="C6" t="s">
        <v>37</v>
      </c>
      <c r="D6" t="s">
        <v>40</v>
      </c>
      <c r="E6" t="s">
        <v>39</v>
      </c>
      <c r="F6" t="s">
        <v>42</v>
      </c>
      <c r="G6" t="s">
        <v>41</v>
      </c>
      <c r="H6" t="s">
        <v>44</v>
      </c>
      <c r="I6" t="s">
        <v>43</v>
      </c>
      <c r="J6" t="s">
        <v>46</v>
      </c>
      <c r="K6" t="s">
        <v>45</v>
      </c>
      <c r="L6" t="s">
        <v>48</v>
      </c>
      <c r="M6" t="s">
        <v>47</v>
      </c>
    </row>
    <row r="7" spans="1:13" x14ac:dyDescent="0.2">
      <c r="B7" s="1">
        <v>9.7148360972404184</v>
      </c>
      <c r="C7" s="1">
        <v>6.0577685052256198</v>
      </c>
      <c r="D7" s="1">
        <v>59.79537415120064</v>
      </c>
      <c r="E7" s="1">
        <v>46.069122600677566</v>
      </c>
      <c r="F7" s="1">
        <v>26.491726163962273</v>
      </c>
      <c r="G7" s="1">
        <v>23.953438575962604</v>
      </c>
      <c r="H7" s="1">
        <v>9.4357142383108634</v>
      </c>
      <c r="I7" s="1">
        <v>12.068074834241566</v>
      </c>
      <c r="J7" s="1">
        <v>2.7856304354985277</v>
      </c>
      <c r="K7" s="1">
        <v>5.1895857096064804</v>
      </c>
      <c r="L7" s="1">
        <v>0.2867949997429457</v>
      </c>
      <c r="M7" s="1">
        <v>1.4840914339377724</v>
      </c>
    </row>
    <row r="8" spans="1:13" x14ac:dyDescent="0.2">
      <c r="B8" s="1">
        <v>8.0006218814314938</v>
      </c>
      <c r="C8" s="1">
        <v>6.5979686588618405</v>
      </c>
      <c r="D8" s="1">
        <v>49.720001185161699</v>
      </c>
      <c r="E8" s="1">
        <v>44.183084214955095</v>
      </c>
      <c r="F8" s="1">
        <v>22.091791919757</v>
      </c>
      <c r="G8" s="1">
        <v>16.200700981328399</v>
      </c>
      <c r="H8" s="1">
        <v>8.3939407101559809</v>
      </c>
      <c r="I8" s="1">
        <v>5.0830195286777533</v>
      </c>
      <c r="J8" s="1">
        <v>2.6308998207880676</v>
      </c>
      <c r="K8" s="1">
        <v>0.75859864283266709</v>
      </c>
      <c r="L8" s="1">
        <v>0.40747902724509871</v>
      </c>
      <c r="M8" s="1">
        <v>0</v>
      </c>
    </row>
    <row r="9" spans="1:13" x14ac:dyDescent="0.2">
      <c r="B9" s="1">
        <v>6.3905108772676682</v>
      </c>
      <c r="C9" s="1">
        <v>6.9168197876370137</v>
      </c>
      <c r="D9" s="1">
        <v>47.103646847211316</v>
      </c>
      <c r="E9" s="1">
        <v>38.796024942818633</v>
      </c>
      <c r="F9" s="1">
        <v>18.842155791781867</v>
      </c>
      <c r="G9" s="1">
        <v>19.238301284066186</v>
      </c>
      <c r="H9" s="1">
        <v>5.3561522400191945</v>
      </c>
      <c r="I9" s="1">
        <v>5.6541251266589354</v>
      </c>
      <c r="J9" s="1">
        <v>0.69210089080510817</v>
      </c>
      <c r="K9" s="1">
        <v>1.8190975580528999</v>
      </c>
      <c r="L9" s="1">
        <v>8.6096938514693577E-2</v>
      </c>
      <c r="M9" s="1">
        <v>0.67776939690185622</v>
      </c>
    </row>
    <row r="10" spans="1:13" x14ac:dyDescent="0.2">
      <c r="B10" s="1">
        <v>9.5766958105306106</v>
      </c>
      <c r="C10" s="1">
        <v>5.1608640536528432</v>
      </c>
      <c r="D10" s="1">
        <v>57.789615666198102</v>
      </c>
      <c r="E10" s="1">
        <v>35.620605766360157</v>
      </c>
      <c r="F10" s="1">
        <v>23.70258986935632</v>
      </c>
      <c r="G10" s="1">
        <v>13.37882047601787</v>
      </c>
      <c r="H10" s="1">
        <v>9.6622606117075822</v>
      </c>
      <c r="I10" s="1">
        <v>2.3627409935503976</v>
      </c>
      <c r="J10" s="1">
        <v>2.909825484947909</v>
      </c>
      <c r="K10" s="1">
        <v>0.47065765644844498</v>
      </c>
      <c r="L10" s="1">
        <v>0.24623851443067443</v>
      </c>
      <c r="M10" s="1">
        <v>0</v>
      </c>
    </row>
    <row r="13" spans="1:13" x14ac:dyDescent="0.2">
      <c r="C13" t="s">
        <v>51</v>
      </c>
    </row>
    <row r="14" spans="1:13" x14ac:dyDescent="0.2">
      <c r="B14" t="s">
        <v>38</v>
      </c>
      <c r="C14" t="s">
        <v>37</v>
      </c>
      <c r="D14" t="s">
        <v>40</v>
      </c>
      <c r="E14" t="s">
        <v>39</v>
      </c>
      <c r="F14" t="s">
        <v>42</v>
      </c>
      <c r="G14" t="s">
        <v>41</v>
      </c>
      <c r="H14" t="s">
        <v>44</v>
      </c>
      <c r="I14" t="s">
        <v>43</v>
      </c>
      <c r="J14" t="s">
        <v>46</v>
      </c>
      <c r="K14" t="s">
        <v>45</v>
      </c>
      <c r="L14" t="s">
        <v>48</v>
      </c>
      <c r="M14" t="s">
        <v>47</v>
      </c>
    </row>
    <row r="15" spans="1:13" x14ac:dyDescent="0.2">
      <c r="B15">
        <v>8.9735030402228304</v>
      </c>
      <c r="C15">
        <v>6.3714063714063709</v>
      </c>
      <c r="D15">
        <v>54.98962663048551</v>
      </c>
      <c r="E15">
        <v>48.484848484848484</v>
      </c>
      <c r="F15">
        <v>24.479716293727883</v>
      </c>
      <c r="G15">
        <v>25.174825174825177</v>
      </c>
      <c r="H15">
        <v>8.6863509429357002</v>
      </c>
      <c r="I15">
        <v>12.665112665112666</v>
      </c>
      <c r="J15">
        <v>2.5843688755841749</v>
      </c>
      <c r="K15">
        <v>5.4390054390054381</v>
      </c>
      <c r="L15">
        <v>0.86145629186139172</v>
      </c>
      <c r="M15">
        <v>1.5540015540015539</v>
      </c>
    </row>
    <row r="16" spans="1:13" x14ac:dyDescent="0.2">
      <c r="B16">
        <v>8.7111111111111104</v>
      </c>
      <c r="C16">
        <v>8.8859417624130206</v>
      </c>
      <c r="D16">
        <v>54.666666666666664</v>
      </c>
      <c r="E16">
        <v>60.610080379444042</v>
      </c>
      <c r="F16">
        <v>24.177777777777777</v>
      </c>
      <c r="G16">
        <v>22.281167404259516</v>
      </c>
      <c r="H16">
        <v>9.155555555555555</v>
      </c>
      <c r="I16">
        <v>7.1618038085119879</v>
      </c>
      <c r="J16">
        <v>2.8444444444444441</v>
      </c>
      <c r="K16">
        <v>1.0610079716314054</v>
      </c>
      <c r="L16">
        <v>0.44444444444444442</v>
      </c>
      <c r="M16">
        <v>0</v>
      </c>
    </row>
    <row r="17" spans="1:13" x14ac:dyDescent="0.2">
      <c r="B17">
        <v>8.149778838130084</v>
      </c>
      <c r="C17">
        <v>9.4612339735566398</v>
      </c>
      <c r="D17">
        <v>60.022019821363457</v>
      </c>
      <c r="E17">
        <v>52.95662904643509</v>
      </c>
      <c r="F17">
        <v>24.008807928545384</v>
      </c>
      <c r="G17">
        <v>26.412611509512285</v>
      </c>
      <c r="H17">
        <v>6.8281930805954767</v>
      </c>
      <c r="I17">
        <v>7.7529556172200254</v>
      </c>
      <c r="J17">
        <v>0.88105717168973885</v>
      </c>
      <c r="K17">
        <v>2.4967145207996686</v>
      </c>
      <c r="L17">
        <v>0.33039643938365204</v>
      </c>
      <c r="M17">
        <v>0.9198421918735622</v>
      </c>
    </row>
    <row r="18" spans="1:13" x14ac:dyDescent="0.2">
      <c r="B18">
        <v>9.2147435897435912</v>
      </c>
      <c r="C18">
        <v>8.9576532642258524</v>
      </c>
      <c r="D18">
        <v>55.608974358974365</v>
      </c>
      <c r="E18">
        <v>62.866439272566886</v>
      </c>
      <c r="F18">
        <v>22.756410256410259</v>
      </c>
      <c r="G18">
        <v>23.289898486987219</v>
      </c>
      <c r="H18">
        <v>9.2948717948717938</v>
      </c>
      <c r="I18">
        <v>4.0716605746481154</v>
      </c>
      <c r="J18">
        <v>2.8044871794871793</v>
      </c>
      <c r="K18">
        <v>0.81433211492962299</v>
      </c>
      <c r="L18">
        <v>0.36057692307692307</v>
      </c>
      <c r="M18">
        <v>0</v>
      </c>
    </row>
    <row r="20" spans="1:13" x14ac:dyDescent="0.2">
      <c r="A20" t="s">
        <v>53</v>
      </c>
    </row>
    <row r="21" spans="1:13" x14ac:dyDescent="0.2">
      <c r="C21" t="s">
        <v>54</v>
      </c>
    </row>
    <row r="22" spans="1:13" x14ac:dyDescent="0.2">
      <c r="B22" t="s">
        <v>38</v>
      </c>
      <c r="C22" t="s">
        <v>37</v>
      </c>
      <c r="D22" t="s">
        <v>40</v>
      </c>
      <c r="E22" t="s">
        <v>39</v>
      </c>
      <c r="F22" t="s">
        <v>42</v>
      </c>
      <c r="G22" t="s">
        <v>41</v>
      </c>
      <c r="H22" t="s">
        <v>44</v>
      </c>
      <c r="I22" t="s">
        <v>43</v>
      </c>
      <c r="J22" t="s">
        <v>46</v>
      </c>
      <c r="K22" t="s">
        <v>45</v>
      </c>
      <c r="L22" t="s">
        <v>48</v>
      </c>
      <c r="M22" t="s">
        <v>47</v>
      </c>
    </row>
    <row r="23" spans="1:13" x14ac:dyDescent="0.2">
      <c r="B23">
        <v>6.4650510169877675</v>
      </c>
      <c r="C23" s="3">
        <v>3.2698121708310537</v>
      </c>
      <c r="D23">
        <v>31.059150715249597</v>
      </c>
      <c r="E23" s="3">
        <v>18.39598919623533</v>
      </c>
      <c r="F23">
        <v>15.488372537042492</v>
      </c>
      <c r="G23" s="3">
        <v>9.4519415179444461</v>
      </c>
      <c r="H23">
        <v>5.1552603002944775</v>
      </c>
      <c r="I23" s="3">
        <v>3.9333471382413343</v>
      </c>
      <c r="J23">
        <v>1.6570469445498428</v>
      </c>
      <c r="K23" s="3">
        <v>1.3637659133837143</v>
      </c>
      <c r="L23">
        <v>0.49958841025669337</v>
      </c>
      <c r="M23" s="3">
        <v>0.81196880884797407</v>
      </c>
    </row>
    <row r="24" spans="1:13" x14ac:dyDescent="0.2">
      <c r="B24">
        <v>3.546448967236334</v>
      </c>
      <c r="C24" s="3">
        <v>3.8043961232592136</v>
      </c>
      <c r="D24">
        <v>20.763871467894589</v>
      </c>
      <c r="E24" s="3">
        <v>20.765104354249242</v>
      </c>
      <c r="F24">
        <v>6.5930249140513295</v>
      </c>
      <c r="G24" s="3">
        <v>7.4660915163658004</v>
      </c>
      <c r="H24">
        <v>2.5589653157698162</v>
      </c>
      <c r="I24" s="3">
        <v>2.327670851451805</v>
      </c>
      <c r="J24">
        <v>0.29439538263538473</v>
      </c>
      <c r="K24" s="3">
        <v>0.85094557964439643</v>
      </c>
      <c r="L24">
        <v>0</v>
      </c>
      <c r="M24" s="3">
        <v>0</v>
      </c>
    </row>
    <row r="25" spans="1:13" x14ac:dyDescent="0.2">
      <c r="B25">
        <v>3.6044623726886518</v>
      </c>
      <c r="C25" s="3">
        <v>3.7290400361084033</v>
      </c>
      <c r="D25">
        <v>16.254099901435364</v>
      </c>
      <c r="E25" s="3">
        <v>21.280950189249388</v>
      </c>
      <c r="F25">
        <v>4.7032499355077126</v>
      </c>
      <c r="G25" s="3">
        <v>11.675774646180543</v>
      </c>
      <c r="H25">
        <v>1.5526772251886456</v>
      </c>
      <c r="I25" s="3">
        <v>6.1384022639233109</v>
      </c>
      <c r="J25">
        <v>0</v>
      </c>
      <c r="K25" s="3">
        <v>1.0956828150905984</v>
      </c>
      <c r="L25">
        <v>0</v>
      </c>
      <c r="M25" s="3">
        <v>0.82502487486897724</v>
      </c>
    </row>
    <row r="26" spans="1:13" x14ac:dyDescent="0.2">
      <c r="B26">
        <v>4.529463979838348</v>
      </c>
      <c r="C26" s="3">
        <v>2.6929835672933731</v>
      </c>
      <c r="D26">
        <v>32.761716868717258</v>
      </c>
      <c r="E26" s="3">
        <v>19.336263887897786</v>
      </c>
      <c r="F26">
        <v>15.666474225680899</v>
      </c>
      <c r="G26" s="3">
        <v>9.1625489064607564</v>
      </c>
      <c r="H26">
        <v>7.014585925911045</v>
      </c>
      <c r="I26" s="3">
        <v>2.6852459345636848</v>
      </c>
      <c r="J26">
        <v>2.2774266426935745</v>
      </c>
      <c r="K26" s="3">
        <v>0.59533288582761312</v>
      </c>
      <c r="L26">
        <v>0.1246753018775552</v>
      </c>
      <c r="M26" s="3">
        <v>0.11597152407364732</v>
      </c>
    </row>
    <row r="29" spans="1:13" x14ac:dyDescent="0.2">
      <c r="C29" t="s">
        <v>51</v>
      </c>
    </row>
    <row r="30" spans="1:13" x14ac:dyDescent="0.2">
      <c r="B30" t="s">
        <v>38</v>
      </c>
      <c r="C30" t="s">
        <v>37</v>
      </c>
      <c r="D30" t="s">
        <v>40</v>
      </c>
      <c r="E30" t="s">
        <v>39</v>
      </c>
      <c r="F30" t="s">
        <v>42</v>
      </c>
      <c r="G30" t="s">
        <v>41</v>
      </c>
      <c r="H30" t="s">
        <v>44</v>
      </c>
      <c r="I30" t="s">
        <v>43</v>
      </c>
      <c r="J30" t="s">
        <v>46</v>
      </c>
      <c r="K30" t="s">
        <v>45</v>
      </c>
      <c r="L30" t="s">
        <v>48</v>
      </c>
      <c r="M30" t="s">
        <v>47</v>
      </c>
    </row>
    <row r="31" spans="1:13" x14ac:dyDescent="0.2">
      <c r="B31">
        <v>10.526337950185159</v>
      </c>
      <c r="C31" s="3">
        <v>8.812260536398469</v>
      </c>
      <c r="D31">
        <v>50.947475678896168</v>
      </c>
      <c r="E31" s="3">
        <v>49.042145593869726</v>
      </c>
      <c r="F31">
        <v>26.105318116459191</v>
      </c>
      <c r="G31" s="3">
        <v>25.287356321839084</v>
      </c>
      <c r="H31">
        <v>8.4210703601481267</v>
      </c>
      <c r="I31" s="3">
        <v>10.727969348659004</v>
      </c>
      <c r="J31">
        <v>2.9473746260518445</v>
      </c>
      <c r="K31" s="3">
        <v>5.7471264367816088</v>
      </c>
      <c r="L31">
        <v>0.84210703601481263</v>
      </c>
      <c r="M31" s="3">
        <v>3.4482758620689653</v>
      </c>
    </row>
    <row r="32" spans="1:13" x14ac:dyDescent="0.2">
      <c r="B32">
        <v>10.606060606060606</v>
      </c>
      <c r="C32" s="3">
        <v>10.526318705351443</v>
      </c>
      <c r="D32">
        <v>61.363636363636367</v>
      </c>
      <c r="E32" s="3">
        <v>59.002786427364661</v>
      </c>
      <c r="F32">
        <v>20.075757575757578</v>
      </c>
      <c r="G32" s="3">
        <v>21.052637410702886</v>
      </c>
      <c r="H32">
        <v>7.1969696969696964</v>
      </c>
      <c r="I32" s="3">
        <v>6.6482012875903846</v>
      </c>
      <c r="J32">
        <v>1.1363636363636365</v>
      </c>
      <c r="K32" s="3">
        <v>4.1551258047439905</v>
      </c>
      <c r="M32" s="3"/>
    </row>
    <row r="33" spans="2:13" x14ac:dyDescent="0.2">
      <c r="B33">
        <v>12.857142857142856</v>
      </c>
      <c r="C33" s="3">
        <v>8.3333333333333321</v>
      </c>
      <c r="D33">
        <v>62.38095238095238</v>
      </c>
      <c r="E33" s="3">
        <v>47.222222222222221</v>
      </c>
      <c r="F33">
        <v>18.571428571428573</v>
      </c>
      <c r="G33" s="3">
        <v>26.234567901234566</v>
      </c>
      <c r="H33">
        <v>6.1904761904761898</v>
      </c>
      <c r="I33" s="3">
        <v>13.888888888888889</v>
      </c>
      <c r="K33" s="3">
        <v>2.4691358024691357</v>
      </c>
      <c r="M33" s="3">
        <v>1.8518518518518516</v>
      </c>
    </row>
    <row r="34" spans="2:13" x14ac:dyDescent="0.2">
      <c r="B34">
        <v>7.2106260491342296</v>
      </c>
      <c r="C34" s="3">
        <v>7.8291812160433727</v>
      </c>
      <c r="D34">
        <v>51.423148929352003</v>
      </c>
      <c r="E34" s="3">
        <v>55.516012259216652</v>
      </c>
      <c r="F34">
        <v>25.426944489052282</v>
      </c>
      <c r="G34" s="3">
        <v>26.690390509238771</v>
      </c>
      <c r="H34">
        <v>11.574952342031263</v>
      </c>
      <c r="I34" s="3">
        <v>7.8291812160433727</v>
      </c>
      <c r="J34">
        <v>4.174572975814554</v>
      </c>
      <c r="K34" s="3">
        <v>2.6690390509238773</v>
      </c>
      <c r="L34">
        <v>0.28462997562371961</v>
      </c>
      <c r="M34" s="3">
        <v>1.0676156203695508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5F2C-FE11-E848-A57B-0A9F87434198}">
  <dimension ref="A1:AV90"/>
  <sheetViews>
    <sheetView topLeftCell="M1" zoomScale="75" workbookViewId="0">
      <selection activeCell="V3" sqref="V3:AG7"/>
    </sheetView>
  </sheetViews>
  <sheetFormatPr baseColWidth="10" defaultRowHeight="16" x14ac:dyDescent="0.2"/>
  <cols>
    <col min="21" max="21" width="3.6640625" bestFit="1" customWidth="1"/>
    <col min="22" max="22" width="11.5" bestFit="1" customWidth="1"/>
    <col min="23" max="23" width="16.6640625" bestFit="1" customWidth="1"/>
    <col min="24" max="25" width="13.5" bestFit="1" customWidth="1"/>
    <col min="26" max="28" width="14.5" bestFit="1" customWidth="1"/>
    <col min="29" max="29" width="16.6640625" bestFit="1" customWidth="1"/>
    <col min="30" max="31" width="15.5" bestFit="1" customWidth="1"/>
    <col min="32" max="33" width="16.6640625" bestFit="1" customWidth="1"/>
    <col min="34" max="34" width="13.6640625" bestFit="1" customWidth="1"/>
  </cols>
  <sheetData>
    <row r="1" spans="2:48" x14ac:dyDescent="0.2">
      <c r="C1" t="s">
        <v>16</v>
      </c>
      <c r="V1" t="s">
        <v>49</v>
      </c>
    </row>
    <row r="2" spans="2:48" ht="17" thickBot="1" x14ac:dyDescent="0.25">
      <c r="C2" t="s">
        <v>0</v>
      </c>
      <c r="M2" t="s">
        <v>0</v>
      </c>
    </row>
    <row r="3" spans="2:48" x14ac:dyDescent="0.2"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15</v>
      </c>
      <c r="I3" t="s">
        <v>6</v>
      </c>
      <c r="M3" t="s">
        <v>1</v>
      </c>
      <c r="N3" t="s">
        <v>2</v>
      </c>
      <c r="O3" t="s">
        <v>3</v>
      </c>
      <c r="P3" t="s">
        <v>4</v>
      </c>
      <c r="Q3" t="s">
        <v>5</v>
      </c>
      <c r="R3" t="s">
        <v>15</v>
      </c>
      <c r="S3" t="s">
        <v>6</v>
      </c>
      <c r="V3" s="6" t="s">
        <v>37</v>
      </c>
      <c r="W3" s="7" t="s">
        <v>38</v>
      </c>
      <c r="X3" s="7" t="s">
        <v>39</v>
      </c>
      <c r="Y3" s="7" t="s">
        <v>40</v>
      </c>
      <c r="Z3" s="7" t="s">
        <v>41</v>
      </c>
      <c r="AA3" s="7" t="s">
        <v>42</v>
      </c>
      <c r="AB3" s="7" t="s">
        <v>43</v>
      </c>
      <c r="AC3" s="7" t="s">
        <v>44</v>
      </c>
      <c r="AD3" s="7" t="s">
        <v>45</v>
      </c>
      <c r="AE3" s="7" t="s">
        <v>46</v>
      </c>
      <c r="AF3" s="7" t="s">
        <v>47</v>
      </c>
      <c r="AG3" s="8" t="s">
        <v>48</v>
      </c>
    </row>
    <row r="4" spans="2:48" x14ac:dyDescent="0.2">
      <c r="B4" t="s">
        <v>7</v>
      </c>
      <c r="C4">
        <v>4.4008476992050225</v>
      </c>
      <c r="D4">
        <v>3.0727056901374041</v>
      </c>
      <c r="E4">
        <v>1.9781247684076106</v>
      </c>
      <c r="F4">
        <v>1.4959277302593332</v>
      </c>
      <c r="G4">
        <v>1.341451941220855</v>
      </c>
      <c r="H4">
        <v>1.3705105163162681</v>
      </c>
      <c r="I4">
        <v>1.1001335832105965</v>
      </c>
      <c r="L4" t="s">
        <v>23</v>
      </c>
      <c r="M4">
        <v>6.7595022212654134</v>
      </c>
      <c r="N4">
        <v>4.6882464343666186</v>
      </c>
      <c r="O4">
        <v>2.6874788850278892</v>
      </c>
      <c r="P4">
        <v>2.2457108245443544</v>
      </c>
      <c r="Q4">
        <v>1.9993166968704617</v>
      </c>
      <c r="R4">
        <v>1.7812469198215508</v>
      </c>
      <c r="T4">
        <v>93</v>
      </c>
      <c r="U4">
        <v>32</v>
      </c>
      <c r="V4" s="9">
        <v>4.808239390228997</v>
      </c>
      <c r="W4" s="10">
        <v>6.2462995933886729</v>
      </c>
      <c r="X4" s="10">
        <v>3.0676335417923433</v>
      </c>
      <c r="Y4" s="10">
        <v>4.9779737327413978</v>
      </c>
      <c r="Z4" s="10">
        <v>2.1469499671303152</v>
      </c>
      <c r="AA4" s="10">
        <v>2.777521758811988</v>
      </c>
      <c r="AB4" s="10">
        <v>1.5922093053365824</v>
      </c>
      <c r="AC4" s="10">
        <v>2.2336510897867137</v>
      </c>
      <c r="AD4" s="10">
        <v>1.4389433845635695</v>
      </c>
      <c r="AE4" s="10">
        <v>2.0603539872620984</v>
      </c>
      <c r="AF4" s="10">
        <v>1.3181172981072893</v>
      </c>
      <c r="AG4" s="11">
        <v>1.7812469198215508</v>
      </c>
    </row>
    <row r="5" spans="2:48" x14ac:dyDescent="0.2">
      <c r="B5" t="s">
        <v>8</v>
      </c>
      <c r="C5">
        <v>4.727347821939234</v>
      </c>
      <c r="D5">
        <v>3.2958457117527895</v>
      </c>
      <c r="E5">
        <v>2.1900966577559076</v>
      </c>
      <c r="F5">
        <v>1.6439032053869782</v>
      </c>
      <c r="G5">
        <v>1.4999369154112152</v>
      </c>
      <c r="H5">
        <v>1.2797653437686494</v>
      </c>
      <c r="I5">
        <v>1.2750440373676835</v>
      </c>
      <c r="L5" t="s">
        <v>24</v>
      </c>
      <c r="M5">
        <v>6.3581795712722666</v>
      </c>
      <c r="N5">
        <v>5.1122013152786572</v>
      </c>
      <c r="O5">
        <v>2.7954466120523653</v>
      </c>
      <c r="P5">
        <v>2.1743667940831184</v>
      </c>
      <c r="Q5">
        <v>2.1995886547579233</v>
      </c>
      <c r="T5">
        <v>94</v>
      </c>
      <c r="U5">
        <v>89</v>
      </c>
      <c r="V5" s="9">
        <v>5.8708724929503502</v>
      </c>
      <c r="W5" s="10">
        <v>5.5800296455259</v>
      </c>
      <c r="X5" s="10">
        <v>4.6331279973693462</v>
      </c>
      <c r="Y5" s="10">
        <v>4.1883377097814929</v>
      </c>
      <c r="Z5" s="10">
        <v>2.727428485256739</v>
      </c>
      <c r="AA5" s="10">
        <v>2.3670907464488926</v>
      </c>
      <c r="AB5" s="10">
        <v>2.1233665881655792</v>
      </c>
      <c r="AC5" s="10">
        <v>1.7696279573665639</v>
      </c>
      <c r="AD5" s="10">
        <v>1.5477079428155198</v>
      </c>
      <c r="AE5" s="10">
        <v>1.6029324878512972</v>
      </c>
      <c r="AF5" s="10"/>
      <c r="AG5" s="11">
        <v>1.545785573783734</v>
      </c>
    </row>
    <row r="6" spans="2:48" x14ac:dyDescent="0.2">
      <c r="B6" t="s">
        <v>9</v>
      </c>
      <c r="C6">
        <v>5.2965226495427356</v>
      </c>
      <c r="D6">
        <v>2.8343492234868357</v>
      </c>
      <c r="E6">
        <v>2.2726284752274286</v>
      </c>
      <c r="F6">
        <v>1.6367969803634357</v>
      </c>
      <c r="G6">
        <v>1.4754412970586379</v>
      </c>
      <c r="H6">
        <v>1.3040760342369504</v>
      </c>
      <c r="I6">
        <v>1.5345733707927414</v>
      </c>
      <c r="L6" t="s">
        <v>25</v>
      </c>
      <c r="M6">
        <v>5.6212169876283378</v>
      </c>
      <c r="N6">
        <v>5.1334734485789193</v>
      </c>
      <c r="O6">
        <v>2.8496397793557109</v>
      </c>
      <c r="P6">
        <v>2.2808756507326686</v>
      </c>
      <c r="Q6">
        <v>1.9821566101579096</v>
      </c>
      <c r="T6">
        <v>95</v>
      </c>
      <c r="U6">
        <v>6</v>
      </c>
      <c r="V6" s="9">
        <v>4.8687637813944162</v>
      </c>
      <c r="W6" s="10">
        <v>6.4371400447459708</v>
      </c>
      <c r="X6" s="10">
        <v>3.4538474661941301</v>
      </c>
      <c r="Y6" s="10">
        <v>5.0960524412323913</v>
      </c>
      <c r="Z6" s="10">
        <v>2.07728163799012</v>
      </c>
      <c r="AA6" s="10">
        <v>3.0161606508811651</v>
      </c>
      <c r="AB6" s="10">
        <v>1.622859332145681</v>
      </c>
      <c r="AC6" s="10">
        <v>2.0970877940659105</v>
      </c>
      <c r="AD6" s="10">
        <v>1.46787359669231</v>
      </c>
      <c r="AE6" s="10">
        <v>1.7240070293295071</v>
      </c>
      <c r="AF6" s="10">
        <v>1.4854965312155359</v>
      </c>
      <c r="AG6" s="11">
        <v>2.2895077269755606</v>
      </c>
    </row>
    <row r="7" spans="2:48" ht="17" thickBot="1" x14ac:dyDescent="0.25">
      <c r="B7" s="1" t="s">
        <v>10</v>
      </c>
      <c r="C7" s="1">
        <f>AVERAGE(C4:C6)</f>
        <v>4.808239390228997</v>
      </c>
      <c r="D7" s="1">
        <f t="shared" ref="D7:I7" si="0">AVERAGE(D4:D6)</f>
        <v>3.0676335417923433</v>
      </c>
      <c r="E7" s="1">
        <f t="shared" si="0"/>
        <v>2.1469499671303152</v>
      </c>
      <c r="F7" s="1">
        <f t="shared" si="0"/>
        <v>1.5922093053365824</v>
      </c>
      <c r="G7" s="1">
        <f t="shared" si="0"/>
        <v>1.4389433845635695</v>
      </c>
      <c r="H7" s="1">
        <f t="shared" si="0"/>
        <v>1.3181172981072893</v>
      </c>
      <c r="I7" s="1">
        <f t="shared" si="0"/>
        <v>1.3032503304570071</v>
      </c>
      <c r="L7" t="s">
        <v>10</v>
      </c>
      <c r="M7">
        <f t="shared" ref="M7:R7" si="1">AVERAGE(M4:M6)</f>
        <v>6.2462995933886729</v>
      </c>
      <c r="N7">
        <f t="shared" si="1"/>
        <v>4.9779737327413978</v>
      </c>
      <c r="O7">
        <f t="shared" si="1"/>
        <v>2.777521758811988</v>
      </c>
      <c r="P7">
        <f t="shared" si="1"/>
        <v>2.2336510897867137</v>
      </c>
      <c r="Q7">
        <f t="shared" si="1"/>
        <v>2.0603539872620984</v>
      </c>
      <c r="R7">
        <f t="shared" si="1"/>
        <v>1.7812469198215508</v>
      </c>
      <c r="T7">
        <v>96</v>
      </c>
      <c r="U7">
        <v>87</v>
      </c>
      <c r="V7" s="12">
        <v>4.2987503401228517</v>
      </c>
      <c r="W7" s="13">
        <v>6.4269787262665901</v>
      </c>
      <c r="X7" s="13">
        <v>3.3858079702042372</v>
      </c>
      <c r="Y7" s="13">
        <v>5.1028427127821283</v>
      </c>
      <c r="Z7" s="13">
        <v>2.0857044257810586</v>
      </c>
      <c r="AA7" s="13">
        <v>2.9173586187191063</v>
      </c>
      <c r="AB7" s="13">
        <v>1.4947007069494447</v>
      </c>
      <c r="AC7" s="13">
        <v>2.2877536059718597</v>
      </c>
      <c r="AD7" s="13">
        <v>1.5453958205890395</v>
      </c>
      <c r="AE7" s="13">
        <v>2.140110650295012</v>
      </c>
      <c r="AF7" s="13"/>
      <c r="AG7" s="14">
        <v>2.143201856349449</v>
      </c>
      <c r="AK7" t="s">
        <v>52</v>
      </c>
    </row>
    <row r="9" spans="2:48" x14ac:dyDescent="0.2">
      <c r="B9" t="s">
        <v>11</v>
      </c>
      <c r="C9">
        <v>5.5120548897163246</v>
      </c>
      <c r="D9">
        <v>4.3941953734266574</v>
      </c>
      <c r="E9">
        <v>2.7664530535866731</v>
      </c>
      <c r="F9">
        <v>1.9788144543702819</v>
      </c>
      <c r="G9">
        <v>1.5355646020857427</v>
      </c>
      <c r="L9" t="s">
        <v>27</v>
      </c>
      <c r="M9">
        <v>5.1700566653209084</v>
      </c>
      <c r="N9">
        <v>4.1514742840303134</v>
      </c>
      <c r="O9">
        <v>2.2289116157333395</v>
      </c>
      <c r="P9">
        <v>1.7214780578654663</v>
      </c>
      <c r="Q9">
        <v>1.6136025900883066</v>
      </c>
      <c r="R9">
        <v>1.5448265758463937</v>
      </c>
      <c r="V9" s="5" t="s">
        <v>50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t="s">
        <v>76</v>
      </c>
      <c r="AK9" t="s">
        <v>54</v>
      </c>
    </row>
    <row r="10" spans="2:48" x14ac:dyDescent="0.2">
      <c r="B10" t="s">
        <v>12</v>
      </c>
      <c r="C10">
        <v>5.8916797049533685</v>
      </c>
      <c r="D10">
        <v>4.6619511980703274</v>
      </c>
      <c r="E10">
        <v>2.6608595078468515</v>
      </c>
      <c r="F10">
        <v>2.1565295441874244</v>
      </c>
      <c r="G10">
        <v>1.4956265065893157</v>
      </c>
      <c r="L10" t="s">
        <v>26</v>
      </c>
      <c r="M10">
        <v>6.5522311387612655</v>
      </c>
      <c r="N10">
        <v>4.1850361550828632</v>
      </c>
      <c r="O10">
        <v>2.4702693609803168</v>
      </c>
      <c r="P10">
        <v>1.7394861532414569</v>
      </c>
      <c r="Q10">
        <v>1.6979116506191338</v>
      </c>
      <c r="R10">
        <v>1.5756864944358915</v>
      </c>
      <c r="V10" s="5" t="s">
        <v>37</v>
      </c>
      <c r="W10" s="5" t="s">
        <v>38</v>
      </c>
      <c r="X10" s="5" t="s">
        <v>39</v>
      </c>
      <c r="Y10" s="5" t="s">
        <v>40</v>
      </c>
      <c r="Z10" s="5" t="s">
        <v>41</v>
      </c>
      <c r="AA10" s="5" t="s">
        <v>42</v>
      </c>
      <c r="AB10" s="5" t="s">
        <v>43</v>
      </c>
      <c r="AC10" s="5" t="s">
        <v>44</v>
      </c>
      <c r="AD10" s="5" t="s">
        <v>45</v>
      </c>
      <c r="AE10" s="5" t="s">
        <v>46</v>
      </c>
      <c r="AF10" s="5" t="s">
        <v>47</v>
      </c>
      <c r="AG10" s="5" t="s">
        <v>48</v>
      </c>
      <c r="AK10" t="s">
        <v>37</v>
      </c>
      <c r="AL10" t="s">
        <v>38</v>
      </c>
      <c r="AM10" t="s">
        <v>39</v>
      </c>
      <c r="AN10" t="s">
        <v>40</v>
      </c>
      <c r="AO10" t="s">
        <v>41</v>
      </c>
      <c r="AP10" t="s">
        <v>42</v>
      </c>
      <c r="AQ10" t="s">
        <v>43</v>
      </c>
      <c r="AR10" t="s">
        <v>44</v>
      </c>
      <c r="AS10" t="s">
        <v>45</v>
      </c>
      <c r="AT10" t="s">
        <v>46</v>
      </c>
      <c r="AU10" t="s">
        <v>47</v>
      </c>
      <c r="AV10" t="s">
        <v>48</v>
      </c>
    </row>
    <row r="11" spans="2:48" x14ac:dyDescent="0.2">
      <c r="B11" t="s">
        <v>14</v>
      </c>
      <c r="C11">
        <v>6.2088828841813557</v>
      </c>
      <c r="D11">
        <v>4.8432374206110529</v>
      </c>
      <c r="E11">
        <v>2.7549728943366931</v>
      </c>
      <c r="F11">
        <v>2.2347557659390316</v>
      </c>
      <c r="G11">
        <v>1.6119327197715012</v>
      </c>
      <c r="L11" t="s">
        <v>28</v>
      </c>
      <c r="M11">
        <v>5.0178011324955252</v>
      </c>
      <c r="N11">
        <v>4.2285026902313012</v>
      </c>
      <c r="O11">
        <v>2.4020912626330224</v>
      </c>
      <c r="P11">
        <v>1.8479196609927686</v>
      </c>
      <c r="Q11">
        <v>1.497283222846451</v>
      </c>
      <c r="R11">
        <v>1.5168436510689169</v>
      </c>
      <c r="T11">
        <v>93</v>
      </c>
      <c r="U11">
        <v>32</v>
      </c>
      <c r="V11" s="5">
        <v>27.333333333333332</v>
      </c>
      <c r="W11" s="5">
        <v>41.666666666666664</v>
      </c>
      <c r="X11" s="5">
        <v>208</v>
      </c>
      <c r="Y11" s="5">
        <v>255.33333333333334</v>
      </c>
      <c r="Z11" s="5">
        <v>108</v>
      </c>
      <c r="AA11" s="5">
        <v>113.66666666666667</v>
      </c>
      <c r="AB11" s="5">
        <v>54.333333333333336</v>
      </c>
      <c r="AC11" s="5">
        <v>40.333333333333336</v>
      </c>
      <c r="AD11" s="5">
        <v>23.333333333333332</v>
      </c>
      <c r="AE11" s="5">
        <v>12</v>
      </c>
      <c r="AF11" s="5">
        <v>6.666666666666667</v>
      </c>
      <c r="AG11" s="5">
        <v>4</v>
      </c>
      <c r="AH11">
        <f>SUM(V11,X11,Z11,AB11,AD11,AF11)</f>
        <v>427.66666666666669</v>
      </c>
      <c r="AI11">
        <f>SUM(W11,Y11,AA11,AC11,AE11,AG11)</f>
        <v>467</v>
      </c>
      <c r="AK11" s="1">
        <v>6.0577685052256198</v>
      </c>
      <c r="AL11" s="1">
        <v>9.7148360972404184</v>
      </c>
      <c r="AM11" s="1">
        <v>46.069122600677566</v>
      </c>
      <c r="AN11" s="1">
        <v>59.79537415120064</v>
      </c>
      <c r="AO11" s="1">
        <v>23.953438575962604</v>
      </c>
      <c r="AP11" s="1">
        <v>26.491726163962273</v>
      </c>
      <c r="AQ11" s="1">
        <v>12.068074834241566</v>
      </c>
      <c r="AR11" s="1">
        <v>9.4357142383108634</v>
      </c>
      <c r="AS11" s="1">
        <v>5.1895857096064804</v>
      </c>
      <c r="AT11" s="1">
        <v>2.7856304354985277</v>
      </c>
      <c r="AU11" s="1">
        <v>1.4840914339377724</v>
      </c>
      <c r="AV11" s="1">
        <v>0.2867949997429457</v>
      </c>
    </row>
    <row r="12" spans="2:48" x14ac:dyDescent="0.2">
      <c r="B12" s="1" t="s">
        <v>10</v>
      </c>
      <c r="C12" s="1">
        <f>AVERAGE(C9:C11)</f>
        <v>5.8708724929503502</v>
      </c>
      <c r="D12" s="1">
        <f>AVERAGE(D9:D11)</f>
        <v>4.6331279973693462</v>
      </c>
      <c r="E12" s="1">
        <f>AVERAGE(E9:E11)</f>
        <v>2.727428485256739</v>
      </c>
      <c r="F12" s="1">
        <f>AVERAGE(F9:F11)</f>
        <v>2.1233665881655792</v>
      </c>
      <c r="G12" s="1">
        <f>AVERAGE(G9:G11)</f>
        <v>1.5477079428155198</v>
      </c>
      <c r="L12" t="s">
        <v>10</v>
      </c>
      <c r="M12">
        <f t="shared" ref="M12:R12" si="2">AVERAGE(M9:M11)</f>
        <v>5.5800296455259</v>
      </c>
      <c r="N12">
        <f t="shared" si="2"/>
        <v>4.1883377097814929</v>
      </c>
      <c r="O12">
        <f t="shared" si="2"/>
        <v>2.3670907464488926</v>
      </c>
      <c r="P12">
        <f t="shared" si="2"/>
        <v>1.7696279573665639</v>
      </c>
      <c r="Q12">
        <f t="shared" si="2"/>
        <v>1.6029324878512972</v>
      </c>
      <c r="R12">
        <f t="shared" si="2"/>
        <v>1.545785573783734</v>
      </c>
      <c r="T12">
        <v>94</v>
      </c>
      <c r="U12">
        <v>89</v>
      </c>
      <c r="V12" s="5">
        <v>22.333333333333332</v>
      </c>
      <c r="W12" s="5">
        <v>32.666666666666664</v>
      </c>
      <c r="X12" s="5">
        <v>152.33333333333334</v>
      </c>
      <c r="Y12" s="5">
        <v>205</v>
      </c>
      <c r="Z12" s="5">
        <v>56</v>
      </c>
      <c r="AA12" s="5">
        <v>90.666666666666671</v>
      </c>
      <c r="AB12" s="5">
        <v>18</v>
      </c>
      <c r="AC12" s="5">
        <v>34.333333333333336</v>
      </c>
      <c r="AD12" s="5">
        <v>2.6666666666666665</v>
      </c>
      <c r="AE12" s="5">
        <v>10.666666666666666</v>
      </c>
      <c r="AF12" s="5">
        <v>0</v>
      </c>
      <c r="AG12" s="5">
        <v>1.6666666666666667</v>
      </c>
      <c r="AH12">
        <f>SUM(V12,X12,Z12,AB12,AD12,AF12)</f>
        <v>251.33333333333334</v>
      </c>
      <c r="AI12">
        <f t="shared" ref="AI12:AI14" si="3">SUM(W12,Y12,AA12,AC12,AE12,AG12)</f>
        <v>375</v>
      </c>
      <c r="AK12" s="1">
        <v>6.5979686588618405</v>
      </c>
      <c r="AL12" s="1">
        <v>8.0006218814314938</v>
      </c>
      <c r="AM12" s="1">
        <v>44.183084214955095</v>
      </c>
      <c r="AN12" s="1">
        <v>49.720001185161699</v>
      </c>
      <c r="AO12" s="1">
        <v>16.200700981328399</v>
      </c>
      <c r="AP12" s="1">
        <v>22.091791919757</v>
      </c>
      <c r="AQ12" s="1">
        <v>5.0830195286777533</v>
      </c>
      <c r="AR12" s="1">
        <v>8.3939407101559809</v>
      </c>
      <c r="AS12" s="1">
        <v>0.75859864283266709</v>
      </c>
      <c r="AT12" s="1">
        <v>2.6308998207880676</v>
      </c>
      <c r="AU12" s="1">
        <v>0</v>
      </c>
      <c r="AV12" s="1">
        <v>0.40747902724509871</v>
      </c>
    </row>
    <row r="13" spans="2:48" x14ac:dyDescent="0.2">
      <c r="T13">
        <v>95</v>
      </c>
      <c r="U13">
        <v>6</v>
      </c>
      <c r="V13" s="5">
        <v>24</v>
      </c>
      <c r="W13" s="5">
        <v>24.666666666666668</v>
      </c>
      <c r="X13" s="5">
        <v>134.33333333333334</v>
      </c>
      <c r="Y13" s="5">
        <v>181.66666666666666</v>
      </c>
      <c r="Z13" s="5">
        <v>67</v>
      </c>
      <c r="AA13" s="5">
        <v>72.666666666666671</v>
      </c>
      <c r="AB13" s="5">
        <v>19.666666666666668</v>
      </c>
      <c r="AC13" s="5">
        <v>20.666666666666668</v>
      </c>
      <c r="AD13" s="5">
        <v>6.333333333333333</v>
      </c>
      <c r="AE13" s="5">
        <v>2.6666666666666665</v>
      </c>
      <c r="AF13" s="5">
        <v>2.3333333333333335</v>
      </c>
      <c r="AG13" s="5">
        <v>1</v>
      </c>
      <c r="AH13">
        <f t="shared" ref="AH13:AH14" si="4">SUM(V13,X13,Z13,AB13,AD13,AF13)</f>
        <v>253.66666666666669</v>
      </c>
      <c r="AI13">
        <f t="shared" si="3"/>
        <v>303.33333333333337</v>
      </c>
      <c r="AK13" s="1">
        <v>6.9168197876370137</v>
      </c>
      <c r="AL13" s="1">
        <v>6.3905108772676682</v>
      </c>
      <c r="AM13" s="1">
        <v>38.796024942818633</v>
      </c>
      <c r="AN13" s="1">
        <v>47.103646847211316</v>
      </c>
      <c r="AO13" s="1">
        <v>19.238301284066186</v>
      </c>
      <c r="AP13" s="1">
        <v>18.842155791781867</v>
      </c>
      <c r="AQ13" s="1">
        <v>5.6541251266589354</v>
      </c>
      <c r="AR13" s="1">
        <v>5.3561522400191945</v>
      </c>
      <c r="AS13" s="1">
        <v>1.8190975580528999</v>
      </c>
      <c r="AT13" s="1">
        <v>0.69210089080510817</v>
      </c>
      <c r="AU13" s="1">
        <v>0.67776939690185622</v>
      </c>
      <c r="AV13" s="1">
        <v>8.6096938514693577E-2</v>
      </c>
    </row>
    <row r="14" spans="2:48" x14ac:dyDescent="0.2">
      <c r="B14" t="s">
        <v>17</v>
      </c>
      <c r="C14">
        <v>4.3822356543081531</v>
      </c>
      <c r="D14">
        <v>3.0967685338943287</v>
      </c>
      <c r="E14">
        <v>1.9921840028600755</v>
      </c>
      <c r="F14">
        <v>1.5554043671386051</v>
      </c>
      <c r="G14">
        <v>1.2993708632598304</v>
      </c>
      <c r="H14">
        <v>1.3811693574510016</v>
      </c>
      <c r="L14" t="s">
        <v>31</v>
      </c>
      <c r="M14">
        <v>7.3052317792099739</v>
      </c>
      <c r="N14">
        <v>5.4597253883542241</v>
      </c>
      <c r="O14">
        <v>2.9967480579515593</v>
      </c>
      <c r="P14">
        <v>2.2255827144108733</v>
      </c>
      <c r="Q14">
        <v>2.0079727653304751</v>
      </c>
      <c r="T14">
        <v>96</v>
      </c>
      <c r="U14">
        <v>87</v>
      </c>
      <c r="V14" s="5">
        <v>18.333333333333332</v>
      </c>
      <c r="W14" s="5">
        <v>38.333333333333336</v>
      </c>
      <c r="X14" s="5">
        <v>128.66666666666666</v>
      </c>
      <c r="Y14" s="5">
        <v>231.33333333333334</v>
      </c>
      <c r="Z14" s="5">
        <v>47.666666666666664</v>
      </c>
      <c r="AA14" s="5">
        <v>94.666666666666671</v>
      </c>
      <c r="AB14" s="5">
        <v>8.3333333333333339</v>
      </c>
      <c r="AC14" s="5">
        <v>38.666666666666664</v>
      </c>
      <c r="AD14" s="5">
        <v>1.6666666666666667</v>
      </c>
      <c r="AE14" s="5">
        <v>11.666666666666666</v>
      </c>
      <c r="AF14" s="5">
        <v>0</v>
      </c>
      <c r="AG14" s="5">
        <v>1.5</v>
      </c>
      <c r="AH14">
        <f t="shared" si="4"/>
        <v>204.66666666666666</v>
      </c>
      <c r="AI14">
        <f t="shared" si="3"/>
        <v>416.16666666666674</v>
      </c>
      <c r="AK14" s="1">
        <v>5.1608640536528432</v>
      </c>
      <c r="AL14" s="1">
        <v>9.5766958105306106</v>
      </c>
      <c r="AM14" s="1">
        <v>35.620605766360157</v>
      </c>
      <c r="AN14" s="1">
        <v>57.789615666198102</v>
      </c>
      <c r="AO14" s="1">
        <v>13.37882047601787</v>
      </c>
      <c r="AP14" s="1">
        <v>23.70258986935632</v>
      </c>
      <c r="AQ14" s="1">
        <v>2.3627409935503976</v>
      </c>
      <c r="AR14" s="1">
        <v>9.6622606117075822</v>
      </c>
      <c r="AS14" s="1">
        <v>0.47065765644844498</v>
      </c>
      <c r="AT14" s="1">
        <v>2.909825484947909</v>
      </c>
      <c r="AU14" s="1">
        <v>0</v>
      </c>
      <c r="AV14" s="1">
        <v>0.24623851443067443</v>
      </c>
    </row>
    <row r="15" spans="2:48" x14ac:dyDescent="0.2">
      <c r="B15" t="s">
        <v>18</v>
      </c>
      <c r="C15">
        <v>4.4154652854060688</v>
      </c>
      <c r="D15">
        <v>3.416617511307924</v>
      </c>
      <c r="E15">
        <v>1.7589285171294471</v>
      </c>
      <c r="F15">
        <v>1.6106005539568877</v>
      </c>
      <c r="G15">
        <v>1.7172828491420873</v>
      </c>
      <c r="H15">
        <v>1.6433697280538284</v>
      </c>
      <c r="L15" t="s">
        <v>32</v>
      </c>
      <c r="M15">
        <v>6.182190565413678</v>
      </c>
      <c r="N15">
        <v>4.7080684370350694</v>
      </c>
      <c r="O15">
        <v>3.0700266724546776</v>
      </c>
      <c r="P15">
        <v>2.1853796692835128</v>
      </c>
      <c r="Q15">
        <v>1.5667067996401582</v>
      </c>
      <c r="R15">
        <v>2.2895077269755606</v>
      </c>
    </row>
    <row r="16" spans="2:48" x14ac:dyDescent="0.2">
      <c r="B16" t="s">
        <v>19</v>
      </c>
      <c r="C16">
        <v>5.8085904044690269</v>
      </c>
      <c r="D16">
        <v>3.8481563533801362</v>
      </c>
      <c r="E16">
        <v>2.4807323939808366</v>
      </c>
      <c r="F16">
        <v>1.7025730753415504</v>
      </c>
      <c r="G16">
        <v>1.3869670776750129</v>
      </c>
      <c r="H16">
        <v>1.431950508141778</v>
      </c>
      <c r="L16" t="s">
        <v>33</v>
      </c>
      <c r="M16">
        <v>5.8239977896142587</v>
      </c>
      <c r="N16">
        <v>5.1203634983078823</v>
      </c>
      <c r="O16">
        <v>2.9817072222372589</v>
      </c>
      <c r="P16">
        <v>1.8803009985033448</v>
      </c>
      <c r="Q16">
        <v>1.5973415230178878</v>
      </c>
    </row>
    <row r="17" spans="2:48" x14ac:dyDescent="0.2">
      <c r="B17" s="1" t="s">
        <v>10</v>
      </c>
      <c r="C17" s="1">
        <f t="shared" ref="C17:H17" si="5">AVERAGE(C14:C16)</f>
        <v>4.8687637813944162</v>
      </c>
      <c r="D17" s="1">
        <f t="shared" si="5"/>
        <v>3.4538474661941301</v>
      </c>
      <c r="E17" s="1">
        <f t="shared" si="5"/>
        <v>2.07728163799012</v>
      </c>
      <c r="F17" s="1">
        <f t="shared" si="5"/>
        <v>1.622859332145681</v>
      </c>
      <c r="G17" s="1">
        <f t="shared" si="5"/>
        <v>1.46787359669231</v>
      </c>
      <c r="H17" s="1">
        <f t="shared" si="5"/>
        <v>1.4854965312155359</v>
      </c>
      <c r="L17" t="s">
        <v>10</v>
      </c>
      <c r="M17">
        <f t="shared" ref="M17:R17" si="6">AVERAGE(M14:M16)</f>
        <v>6.4371400447459708</v>
      </c>
      <c r="N17">
        <f t="shared" si="6"/>
        <v>5.0960524412323913</v>
      </c>
      <c r="O17">
        <f t="shared" si="6"/>
        <v>3.0161606508811651</v>
      </c>
      <c r="P17">
        <f t="shared" si="6"/>
        <v>2.0970877940659105</v>
      </c>
      <c r="Q17">
        <f t="shared" si="6"/>
        <v>1.7240070293295071</v>
      </c>
      <c r="R17">
        <f t="shared" si="6"/>
        <v>2.2895077269755606</v>
      </c>
      <c r="V17" t="s">
        <v>51</v>
      </c>
      <c r="AK17" t="s">
        <v>51</v>
      </c>
    </row>
    <row r="18" spans="2:48" x14ac:dyDescent="0.2">
      <c r="V18" t="s">
        <v>37</v>
      </c>
      <c r="W18" t="s">
        <v>38</v>
      </c>
      <c r="X18" t="s">
        <v>39</v>
      </c>
      <c r="Y18" t="s">
        <v>40</v>
      </c>
      <c r="Z18" t="s">
        <v>41</v>
      </c>
      <c r="AA18" t="s">
        <v>42</v>
      </c>
      <c r="AB18" t="s">
        <v>43</v>
      </c>
      <c r="AC18" t="s">
        <v>44</v>
      </c>
      <c r="AD18" t="s">
        <v>45</v>
      </c>
      <c r="AE18" t="s">
        <v>46</v>
      </c>
      <c r="AF18" t="s">
        <v>47</v>
      </c>
      <c r="AG18" t="s">
        <v>48</v>
      </c>
      <c r="AK18" t="s">
        <v>37</v>
      </c>
      <c r="AL18" t="s">
        <v>38</v>
      </c>
      <c r="AM18" t="s">
        <v>39</v>
      </c>
      <c r="AN18" t="s">
        <v>40</v>
      </c>
      <c r="AO18" t="s">
        <v>41</v>
      </c>
      <c r="AP18" t="s">
        <v>42</v>
      </c>
      <c r="AQ18" t="s">
        <v>43</v>
      </c>
      <c r="AR18" t="s">
        <v>44</v>
      </c>
      <c r="AS18" t="s">
        <v>45</v>
      </c>
      <c r="AT18" t="s">
        <v>46</v>
      </c>
      <c r="AU18" t="s">
        <v>47</v>
      </c>
      <c r="AV18" t="s">
        <v>48</v>
      </c>
    </row>
    <row r="19" spans="2:48" x14ac:dyDescent="0.2">
      <c r="B19" t="s">
        <v>20</v>
      </c>
      <c r="C19">
        <v>3.7833747213048703</v>
      </c>
      <c r="D19">
        <v>3.1981462592895893</v>
      </c>
      <c r="E19">
        <v>1.8094029958657405</v>
      </c>
      <c r="F19">
        <v>1.4904012565837375</v>
      </c>
      <c r="G19">
        <v>1.3293970077728143</v>
      </c>
      <c r="L19" t="s">
        <v>34</v>
      </c>
      <c r="M19">
        <v>6.7171609527246519</v>
      </c>
      <c r="N19">
        <v>4.7393392367085996</v>
      </c>
      <c r="O19">
        <v>2.6921487978523944</v>
      </c>
      <c r="P19">
        <v>2.1894705883456882</v>
      </c>
      <c r="Q19">
        <v>1.9738236769676827</v>
      </c>
      <c r="R19">
        <v>1.8567227683396279</v>
      </c>
      <c r="S19">
        <v>1.6597636066924226</v>
      </c>
      <c r="T19">
        <v>93</v>
      </c>
      <c r="U19">
        <v>32</v>
      </c>
      <c r="V19">
        <v>6.3714063714063709</v>
      </c>
      <c r="W19">
        <v>8.9735030402228304</v>
      </c>
      <c r="X19">
        <v>48.484848484848484</v>
      </c>
      <c r="Y19">
        <v>54.98962663048551</v>
      </c>
      <c r="Z19">
        <v>25.174825174825177</v>
      </c>
      <c r="AA19">
        <v>24.479716293727883</v>
      </c>
      <c r="AB19">
        <v>12.665112665112666</v>
      </c>
      <c r="AC19">
        <v>8.6863509429357002</v>
      </c>
      <c r="AD19">
        <v>5.4390054390054381</v>
      </c>
      <c r="AE19">
        <v>2.5843688755841749</v>
      </c>
      <c r="AF19">
        <v>1.5540015540015539</v>
      </c>
      <c r="AG19">
        <v>0.86145629186139172</v>
      </c>
      <c r="AK19">
        <v>6.3714063714063709</v>
      </c>
      <c r="AL19">
        <v>8.9735030402228304</v>
      </c>
      <c r="AM19">
        <v>48.484848484848484</v>
      </c>
      <c r="AN19">
        <v>54.98962663048551</v>
      </c>
      <c r="AO19">
        <v>25.174825174825177</v>
      </c>
      <c r="AP19">
        <v>24.479716293727883</v>
      </c>
      <c r="AQ19">
        <v>12.665112665112666</v>
      </c>
      <c r="AR19">
        <v>8.6863509429357002</v>
      </c>
      <c r="AS19">
        <v>5.4390054390054381</v>
      </c>
      <c r="AT19">
        <v>2.5843688755841749</v>
      </c>
      <c r="AU19">
        <v>1.5540015540015539</v>
      </c>
      <c r="AV19">
        <v>0.86145629186139172</v>
      </c>
    </row>
    <row r="20" spans="2:48" x14ac:dyDescent="0.2">
      <c r="B20" t="s">
        <v>21</v>
      </c>
      <c r="C20">
        <v>5.1648955312020233</v>
      </c>
      <c r="D20">
        <v>3.5498382170790341</v>
      </c>
      <c r="E20">
        <v>2.0957688613804422</v>
      </c>
      <c r="F20">
        <v>1.2665428701403059</v>
      </c>
      <c r="G20">
        <v>1.2791567153552494</v>
      </c>
      <c r="L20" t="s">
        <v>35</v>
      </c>
      <c r="M20">
        <v>6.1921874261460541</v>
      </c>
      <c r="N20">
        <v>5.0904364713435593</v>
      </c>
      <c r="O20">
        <v>2.8233214327956291</v>
      </c>
      <c r="P20">
        <v>2.2024767378730354</v>
      </c>
      <c r="Q20">
        <v>2.1995886547579233</v>
      </c>
      <c r="T20">
        <v>94</v>
      </c>
      <c r="U20">
        <v>89</v>
      </c>
      <c r="V20">
        <v>8.8859417624130206</v>
      </c>
      <c r="W20">
        <v>8.7111111111111104</v>
      </c>
      <c r="X20">
        <v>60.610080379444042</v>
      </c>
      <c r="Y20">
        <v>54.666666666666664</v>
      </c>
      <c r="Z20">
        <v>22.281167404259516</v>
      </c>
      <c r="AA20">
        <v>24.177777777777777</v>
      </c>
      <c r="AB20">
        <v>7.1618038085119879</v>
      </c>
      <c r="AC20">
        <v>9.155555555555555</v>
      </c>
      <c r="AD20">
        <v>1.0610079716314054</v>
      </c>
      <c r="AE20">
        <v>2.8444444444444441</v>
      </c>
      <c r="AF20">
        <v>0</v>
      </c>
      <c r="AG20">
        <v>0.44444444444444442</v>
      </c>
      <c r="AK20">
        <v>8.8859417624130206</v>
      </c>
      <c r="AL20">
        <v>8.7111111111111104</v>
      </c>
      <c r="AM20">
        <v>60.610080379444042</v>
      </c>
      <c r="AN20">
        <v>54.666666666666664</v>
      </c>
      <c r="AO20">
        <v>22.281167404259516</v>
      </c>
      <c r="AP20">
        <v>24.177777777777777</v>
      </c>
      <c r="AQ20">
        <v>7.1618038085119879</v>
      </c>
      <c r="AR20">
        <v>9.155555555555555</v>
      </c>
      <c r="AS20">
        <v>1.0610079716314054</v>
      </c>
      <c r="AT20">
        <v>2.8444444444444441</v>
      </c>
      <c r="AU20">
        <v>0</v>
      </c>
      <c r="AV20">
        <v>0.44444444444444442</v>
      </c>
    </row>
    <row r="21" spans="2:48" x14ac:dyDescent="0.2">
      <c r="B21" t="s">
        <v>22</v>
      </c>
      <c r="C21">
        <v>3.9479807678616625</v>
      </c>
      <c r="D21">
        <v>3.409439434244089</v>
      </c>
      <c r="E21">
        <v>2.3519414200969941</v>
      </c>
      <c r="F21">
        <v>1.7271579941242909</v>
      </c>
      <c r="G21">
        <v>2.0276337386390546</v>
      </c>
      <c r="L21" t="s">
        <v>36</v>
      </c>
      <c r="M21">
        <v>6.3715877999290615</v>
      </c>
      <c r="N21">
        <v>5.478752430294227</v>
      </c>
      <c r="O21">
        <v>3.2366056255092945</v>
      </c>
      <c r="P21">
        <v>2.4713134916968555</v>
      </c>
      <c r="Q21">
        <v>2.2469196191594301</v>
      </c>
      <c r="R21">
        <v>2.4296809443592702</v>
      </c>
      <c r="T21">
        <v>95</v>
      </c>
      <c r="U21">
        <v>6</v>
      </c>
      <c r="V21">
        <v>9.4612339735566398</v>
      </c>
      <c r="W21">
        <v>8.149778838130084</v>
      </c>
      <c r="X21">
        <v>52.95662904643509</v>
      </c>
      <c r="Y21">
        <v>60.022019821363457</v>
      </c>
      <c r="Z21">
        <v>26.412611509512285</v>
      </c>
      <c r="AA21">
        <v>24.008807928545384</v>
      </c>
      <c r="AB21">
        <v>7.7529556172200254</v>
      </c>
      <c r="AC21">
        <v>6.8281930805954767</v>
      </c>
      <c r="AD21">
        <v>2.4967145207996686</v>
      </c>
      <c r="AE21">
        <v>0.88105717168973885</v>
      </c>
      <c r="AF21">
        <v>0.9198421918735622</v>
      </c>
      <c r="AG21">
        <v>0.33039643938365204</v>
      </c>
      <c r="AK21">
        <v>9.4612339735566398</v>
      </c>
      <c r="AL21">
        <v>8.149778838130084</v>
      </c>
      <c r="AM21">
        <v>52.95662904643509</v>
      </c>
      <c r="AN21">
        <v>60.022019821363457</v>
      </c>
      <c r="AO21">
        <v>26.412611509512285</v>
      </c>
      <c r="AP21">
        <v>24.008807928545384</v>
      </c>
      <c r="AQ21">
        <v>7.7529556172200254</v>
      </c>
      <c r="AR21">
        <v>6.8281930805954767</v>
      </c>
      <c r="AS21">
        <v>2.4967145207996686</v>
      </c>
      <c r="AT21">
        <v>0.88105717168973885</v>
      </c>
      <c r="AU21">
        <v>0.9198421918735622</v>
      </c>
      <c r="AV21">
        <v>0.33039643938365204</v>
      </c>
    </row>
    <row r="22" spans="2:48" x14ac:dyDescent="0.2">
      <c r="B22" s="1" t="s">
        <v>10</v>
      </c>
      <c r="C22" s="1">
        <f t="shared" ref="C22:H22" si="7">AVERAGE(C19:C21)</f>
        <v>4.2987503401228517</v>
      </c>
      <c r="D22" s="1">
        <f t="shared" si="7"/>
        <v>3.3858079702042372</v>
      </c>
      <c r="E22" s="1">
        <f t="shared" si="7"/>
        <v>2.0857044257810586</v>
      </c>
      <c r="F22" s="1">
        <f t="shared" si="7"/>
        <v>1.4947007069494447</v>
      </c>
      <c r="G22" s="1">
        <f t="shared" si="7"/>
        <v>1.5453958205890395</v>
      </c>
      <c r="H22" s="1" t="e">
        <f t="shared" si="7"/>
        <v>#DIV/0!</v>
      </c>
      <c r="L22" t="s">
        <v>10</v>
      </c>
      <c r="M22">
        <f t="shared" ref="M22:R22" si="8">AVERAGE(M19:M21)</f>
        <v>6.4269787262665901</v>
      </c>
      <c r="N22">
        <f t="shared" si="8"/>
        <v>5.1028427127821283</v>
      </c>
      <c r="O22">
        <f t="shared" si="8"/>
        <v>2.9173586187191063</v>
      </c>
      <c r="P22">
        <f t="shared" si="8"/>
        <v>2.2877536059718597</v>
      </c>
      <c r="Q22">
        <f t="shared" si="8"/>
        <v>2.140110650295012</v>
      </c>
      <c r="R22">
        <f t="shared" si="8"/>
        <v>2.143201856349449</v>
      </c>
      <c r="T22">
        <v>96</v>
      </c>
      <c r="U22">
        <v>87</v>
      </c>
      <c r="V22">
        <v>8.9576532642258524</v>
      </c>
      <c r="W22">
        <v>9.2147435897435912</v>
      </c>
      <c r="X22">
        <v>62.866439272566886</v>
      </c>
      <c r="Y22">
        <v>55.608974358974365</v>
      </c>
      <c r="Z22">
        <v>23.289898486987219</v>
      </c>
      <c r="AA22">
        <v>22.756410256410259</v>
      </c>
      <c r="AB22">
        <v>4.0716605746481154</v>
      </c>
      <c r="AC22">
        <v>9.2948717948717938</v>
      </c>
      <c r="AD22">
        <v>0.81433211492962299</v>
      </c>
      <c r="AE22">
        <v>2.8044871794871793</v>
      </c>
      <c r="AF22">
        <v>0</v>
      </c>
      <c r="AG22">
        <v>0.36057692307692307</v>
      </c>
      <c r="AK22">
        <v>8.9576532642258524</v>
      </c>
      <c r="AL22">
        <v>9.2147435897435912</v>
      </c>
      <c r="AM22">
        <v>62.866439272566886</v>
      </c>
      <c r="AN22">
        <v>55.608974358974365</v>
      </c>
      <c r="AO22">
        <v>23.289898486987219</v>
      </c>
      <c r="AP22">
        <v>22.756410256410259</v>
      </c>
      <c r="AQ22">
        <v>4.0716605746481154</v>
      </c>
      <c r="AR22">
        <v>9.2948717948717938</v>
      </c>
      <c r="AS22">
        <v>0.81433211492962299</v>
      </c>
      <c r="AT22">
        <v>2.8044871794871793</v>
      </c>
      <c r="AU22">
        <v>0</v>
      </c>
      <c r="AV22">
        <v>0.36057692307692307</v>
      </c>
    </row>
    <row r="25" spans="2:48" x14ac:dyDescent="0.2">
      <c r="AK25" t="s">
        <v>53</v>
      </c>
    </row>
    <row r="27" spans="2:48" x14ac:dyDescent="0.2">
      <c r="W27" t="s">
        <v>37</v>
      </c>
      <c r="X27">
        <v>4.808239390228997</v>
      </c>
      <c r="Y27">
        <v>5.8708724929503502</v>
      </c>
      <c r="Z27">
        <v>4.8687637813944162</v>
      </c>
      <c r="AA27">
        <v>4.2987503401228517</v>
      </c>
      <c r="AC27" t="s">
        <v>37</v>
      </c>
      <c r="AD27">
        <v>27.333333333333332</v>
      </c>
      <c r="AE27">
        <v>22.333333333333332</v>
      </c>
      <c r="AF27">
        <v>24</v>
      </c>
      <c r="AG27">
        <v>18.333333333333332</v>
      </c>
    </row>
    <row r="28" spans="2:48" x14ac:dyDescent="0.2">
      <c r="W28" t="s">
        <v>38</v>
      </c>
      <c r="X28">
        <v>6.2462995933886729</v>
      </c>
      <c r="Y28">
        <v>5.5800296455259</v>
      </c>
      <c r="Z28">
        <v>6.4371400447459708</v>
      </c>
      <c r="AA28">
        <v>6.4269787262665901</v>
      </c>
      <c r="AC28" t="s">
        <v>38</v>
      </c>
      <c r="AD28">
        <v>41.666666666666664</v>
      </c>
      <c r="AE28">
        <v>32.666666666666664</v>
      </c>
      <c r="AF28">
        <v>24.666666666666668</v>
      </c>
      <c r="AG28">
        <v>38.333333333333336</v>
      </c>
    </row>
    <row r="29" spans="2:48" x14ac:dyDescent="0.2">
      <c r="W29" t="s">
        <v>39</v>
      </c>
      <c r="X29">
        <v>3.0676335417923433</v>
      </c>
      <c r="Y29">
        <v>4.6331279973693462</v>
      </c>
      <c r="Z29">
        <v>3.4538474661941301</v>
      </c>
      <c r="AA29">
        <v>3.3858079702042372</v>
      </c>
      <c r="AC29" t="s">
        <v>39</v>
      </c>
      <c r="AD29">
        <v>208</v>
      </c>
      <c r="AE29">
        <v>152.33333333333334</v>
      </c>
      <c r="AF29">
        <v>134.33333333333334</v>
      </c>
      <c r="AG29">
        <v>128.66666666666666</v>
      </c>
    </row>
    <row r="30" spans="2:48" x14ac:dyDescent="0.2">
      <c r="W30" t="s">
        <v>40</v>
      </c>
      <c r="X30">
        <v>4.9779737327413978</v>
      </c>
      <c r="Y30">
        <v>4.1883377097814929</v>
      </c>
      <c r="Z30">
        <v>5.0960524412323913</v>
      </c>
      <c r="AA30">
        <v>5.1028427127821283</v>
      </c>
      <c r="AC30" t="s">
        <v>40</v>
      </c>
      <c r="AD30">
        <v>255.33333333333334</v>
      </c>
      <c r="AE30">
        <v>205</v>
      </c>
      <c r="AF30">
        <v>181.66666666666666</v>
      </c>
      <c r="AG30">
        <v>231.33333333333334</v>
      </c>
    </row>
    <row r="31" spans="2:48" x14ac:dyDescent="0.2">
      <c r="W31" t="s">
        <v>41</v>
      </c>
      <c r="X31">
        <v>2.1469499671303152</v>
      </c>
      <c r="Y31">
        <v>2.727428485256739</v>
      </c>
      <c r="Z31">
        <v>2.07728163799012</v>
      </c>
      <c r="AA31">
        <v>2.0857044257810586</v>
      </c>
      <c r="AC31" t="s">
        <v>41</v>
      </c>
      <c r="AD31">
        <v>108</v>
      </c>
      <c r="AE31">
        <v>56</v>
      </c>
      <c r="AF31">
        <v>67</v>
      </c>
      <c r="AG31">
        <v>47.666666666666664</v>
      </c>
    </row>
    <row r="32" spans="2:48" x14ac:dyDescent="0.2">
      <c r="W32" t="s">
        <v>42</v>
      </c>
      <c r="X32">
        <v>2.777521758811988</v>
      </c>
      <c r="Y32">
        <v>2.3670907464488926</v>
      </c>
      <c r="Z32">
        <v>3.0161606508811651</v>
      </c>
      <c r="AA32">
        <v>2.9173586187191063</v>
      </c>
      <c r="AC32" t="s">
        <v>42</v>
      </c>
      <c r="AD32">
        <v>113.66666666666667</v>
      </c>
      <c r="AE32">
        <v>90.666666666666671</v>
      </c>
      <c r="AF32">
        <v>72.666666666666671</v>
      </c>
      <c r="AG32">
        <v>94.666666666666671</v>
      </c>
    </row>
    <row r="33" spans="23:36" x14ac:dyDescent="0.2">
      <c r="W33" t="s">
        <v>43</v>
      </c>
      <c r="X33">
        <v>1.5922093053365824</v>
      </c>
      <c r="Y33">
        <v>2.1233665881655792</v>
      </c>
      <c r="Z33">
        <v>1.622859332145681</v>
      </c>
      <c r="AA33">
        <v>1.4947007069494447</v>
      </c>
      <c r="AC33" t="s">
        <v>43</v>
      </c>
      <c r="AD33">
        <v>54.333333333333336</v>
      </c>
      <c r="AE33">
        <v>18</v>
      </c>
      <c r="AF33">
        <v>19.666666666666668</v>
      </c>
      <c r="AG33">
        <v>8.3333333333333339</v>
      </c>
    </row>
    <row r="34" spans="23:36" x14ac:dyDescent="0.2">
      <c r="W34" t="s">
        <v>44</v>
      </c>
      <c r="X34">
        <v>2.2336510897867137</v>
      </c>
      <c r="Y34">
        <v>1.7696279573665639</v>
      </c>
      <c r="Z34">
        <v>2.0970877940659105</v>
      </c>
      <c r="AA34">
        <v>2.2877536059718597</v>
      </c>
      <c r="AC34" t="s">
        <v>44</v>
      </c>
      <c r="AD34">
        <v>40.333333333333336</v>
      </c>
      <c r="AE34">
        <v>34.333333333333336</v>
      </c>
      <c r="AF34">
        <v>20.666666666666668</v>
      </c>
      <c r="AG34">
        <v>38.666666666666664</v>
      </c>
    </row>
    <row r="35" spans="23:36" x14ac:dyDescent="0.2">
      <c r="W35" t="s">
        <v>45</v>
      </c>
      <c r="X35">
        <v>1.4389433845635695</v>
      </c>
      <c r="Y35">
        <v>1.5477079428155198</v>
      </c>
      <c r="Z35">
        <v>1.46787359669231</v>
      </c>
      <c r="AA35">
        <v>1.5453958205890395</v>
      </c>
      <c r="AC35" t="s">
        <v>45</v>
      </c>
      <c r="AD35">
        <v>23.333333333333332</v>
      </c>
      <c r="AE35">
        <v>2.6666666666666665</v>
      </c>
      <c r="AF35">
        <v>6.333333333333333</v>
      </c>
      <c r="AG35">
        <v>1.6666666666666667</v>
      </c>
    </row>
    <row r="36" spans="23:36" x14ac:dyDescent="0.2">
      <c r="W36" t="s">
        <v>46</v>
      </c>
      <c r="X36">
        <v>2.0603539872620984</v>
      </c>
      <c r="Y36">
        <v>1.6029324878512972</v>
      </c>
      <c r="Z36">
        <v>1.7240070293295071</v>
      </c>
      <c r="AA36">
        <v>2.140110650295012</v>
      </c>
      <c r="AC36" t="s">
        <v>46</v>
      </c>
      <c r="AD36">
        <v>12</v>
      </c>
      <c r="AE36">
        <v>10.666666666666666</v>
      </c>
      <c r="AF36">
        <v>2.6666666666666665</v>
      </c>
      <c r="AG36">
        <v>11.666666666666666</v>
      </c>
    </row>
    <row r="37" spans="23:36" x14ac:dyDescent="0.2">
      <c r="W37" t="s">
        <v>47</v>
      </c>
      <c r="X37">
        <v>1.3181172981072893</v>
      </c>
      <c r="Z37">
        <v>1.4854965312155359</v>
      </c>
      <c r="AC37" t="s">
        <v>47</v>
      </c>
      <c r="AD37">
        <v>6.666666666666667</v>
      </c>
      <c r="AE37">
        <v>0</v>
      </c>
      <c r="AF37">
        <v>2.3333333333333335</v>
      </c>
      <c r="AG37">
        <v>0</v>
      </c>
    </row>
    <row r="38" spans="23:36" x14ac:dyDescent="0.2">
      <c r="W38" t="s">
        <v>48</v>
      </c>
      <c r="X38">
        <v>1.7812469198215508</v>
      </c>
      <c r="Y38">
        <v>1.545785573783734</v>
      </c>
      <c r="Z38">
        <v>2.2895077269755606</v>
      </c>
      <c r="AA38">
        <v>2.143201856349449</v>
      </c>
      <c r="AC38" t="s">
        <v>48</v>
      </c>
      <c r="AD38">
        <v>4</v>
      </c>
      <c r="AE38">
        <v>1.6666666666666667</v>
      </c>
      <c r="AF38">
        <v>1</v>
      </c>
      <c r="AG38">
        <v>1.5</v>
      </c>
    </row>
    <row r="42" spans="23:36" x14ac:dyDescent="0.2">
      <c r="W42" t="s">
        <v>54</v>
      </c>
    </row>
    <row r="43" spans="23:36" x14ac:dyDescent="0.2">
      <c r="W43" t="s">
        <v>37</v>
      </c>
      <c r="X43" t="s">
        <v>38</v>
      </c>
      <c r="Y43" t="s">
        <v>39</v>
      </c>
      <c r="Z43" t="s">
        <v>40</v>
      </c>
      <c r="AA43" t="s">
        <v>41</v>
      </c>
      <c r="AB43" t="s">
        <v>42</v>
      </c>
      <c r="AC43" t="s">
        <v>43</v>
      </c>
      <c r="AD43" t="s">
        <v>44</v>
      </c>
      <c r="AE43" t="s">
        <v>45</v>
      </c>
      <c r="AF43" t="s">
        <v>46</v>
      </c>
      <c r="AG43" t="s">
        <v>47</v>
      </c>
      <c r="AH43" t="s">
        <v>48</v>
      </c>
    </row>
    <row r="44" spans="23:36" x14ac:dyDescent="0.2">
      <c r="W44" s="1">
        <v>6.0577685052256198</v>
      </c>
      <c r="X44" s="1">
        <v>9.7148360972404184</v>
      </c>
      <c r="Y44" s="1">
        <v>46.069122600677566</v>
      </c>
      <c r="Z44" s="1">
        <v>59.79537415120064</v>
      </c>
      <c r="AA44" s="1">
        <v>23.953438575962604</v>
      </c>
      <c r="AB44" s="1">
        <v>26.491726163962273</v>
      </c>
      <c r="AC44" s="1">
        <v>12.068074834241566</v>
      </c>
      <c r="AD44" s="1">
        <v>9.4357142383108634</v>
      </c>
      <c r="AE44" s="1">
        <v>5.1895857096064804</v>
      </c>
      <c r="AF44" s="1">
        <v>2.7856304354985277</v>
      </c>
      <c r="AG44" s="1">
        <v>1.4840914339377724</v>
      </c>
      <c r="AH44" s="1">
        <v>0.2867949997429457</v>
      </c>
      <c r="AI44" s="1">
        <v>0.2936397529299703</v>
      </c>
      <c r="AJ44" s="1">
        <v>0</v>
      </c>
    </row>
    <row r="45" spans="23:36" x14ac:dyDescent="0.2">
      <c r="W45" s="1">
        <v>6.5979686588618405</v>
      </c>
      <c r="X45" s="1">
        <v>8.0006218814314938</v>
      </c>
      <c r="Y45" s="1">
        <v>44.183084214955095</v>
      </c>
      <c r="Z45" s="1">
        <v>49.720001185161699</v>
      </c>
      <c r="AA45" s="1">
        <v>16.200700981328399</v>
      </c>
      <c r="AB45" s="1">
        <v>22.091791919757</v>
      </c>
      <c r="AC45" s="1">
        <v>5.0830195286777533</v>
      </c>
      <c r="AD45" s="1">
        <v>8.3939407101559809</v>
      </c>
      <c r="AE45" s="1">
        <v>0.75859864283266709</v>
      </c>
      <c r="AF45" s="1">
        <v>2.6308998207880676</v>
      </c>
      <c r="AG45" s="1">
        <v>0</v>
      </c>
      <c r="AH45" s="1">
        <v>0.40747902724509871</v>
      </c>
      <c r="AI45" s="1">
        <v>0</v>
      </c>
      <c r="AJ45" s="1">
        <v>0</v>
      </c>
    </row>
    <row r="46" spans="23:36" x14ac:dyDescent="0.2">
      <c r="W46" s="1">
        <v>6.9168197876370137</v>
      </c>
      <c r="X46" s="1">
        <v>6.3905108772676682</v>
      </c>
      <c r="Y46" s="1">
        <v>38.796024942818633</v>
      </c>
      <c r="Z46" s="1">
        <v>47.103646847211316</v>
      </c>
      <c r="AA46" s="1">
        <v>19.238301284066186</v>
      </c>
      <c r="AB46" s="1">
        <v>18.842155791781867</v>
      </c>
      <c r="AC46" s="1">
        <v>5.6541251266589354</v>
      </c>
      <c r="AD46" s="1">
        <v>5.3561522400191945</v>
      </c>
      <c r="AE46" s="1">
        <v>1.8190975580528999</v>
      </c>
      <c r="AF46" s="1">
        <v>0.69210089080510817</v>
      </c>
      <c r="AG46" s="1">
        <v>0.67776939690185622</v>
      </c>
      <c r="AH46" s="1">
        <v>8.6096938514693577E-2</v>
      </c>
      <c r="AI46" s="1">
        <v>0</v>
      </c>
      <c r="AJ46" s="1">
        <v>0</v>
      </c>
    </row>
    <row r="47" spans="23:36" x14ac:dyDescent="0.2">
      <c r="W47" s="1">
        <v>5.1608640536528432</v>
      </c>
      <c r="X47" s="1">
        <v>9.5766958105306106</v>
      </c>
      <c r="Y47" s="1">
        <v>35.620605766360157</v>
      </c>
      <c r="Z47" s="1">
        <v>57.789615666198102</v>
      </c>
      <c r="AA47" s="1">
        <v>13.37882047601787</v>
      </c>
      <c r="AB47" s="1">
        <v>23.70258986935632</v>
      </c>
      <c r="AC47" s="1">
        <v>2.3627409935503976</v>
      </c>
      <c r="AD47" s="1">
        <v>9.6622606117075822</v>
      </c>
      <c r="AE47" s="1">
        <v>0.47065765644844498</v>
      </c>
      <c r="AF47" s="1">
        <v>2.909825484947909</v>
      </c>
      <c r="AG47" s="1">
        <v>0</v>
      </c>
      <c r="AH47" s="1">
        <v>0.24623851443067443</v>
      </c>
      <c r="AI47" s="1">
        <v>0</v>
      </c>
      <c r="AJ47" s="1">
        <v>0</v>
      </c>
    </row>
    <row r="51" spans="2:34" x14ac:dyDescent="0.2">
      <c r="C51" t="s">
        <v>1</v>
      </c>
      <c r="D51" t="s">
        <v>2</v>
      </c>
      <c r="E51" t="s">
        <v>3</v>
      </c>
      <c r="F51" t="s">
        <v>4</v>
      </c>
      <c r="G51" t="s">
        <v>5</v>
      </c>
      <c r="H51" t="s">
        <v>15</v>
      </c>
      <c r="I51" t="s">
        <v>6</v>
      </c>
      <c r="J51" t="s">
        <v>29</v>
      </c>
      <c r="K51" t="s">
        <v>30</v>
      </c>
      <c r="T51" t="s">
        <v>29</v>
      </c>
      <c r="X51" t="s">
        <v>37</v>
      </c>
      <c r="Y51" s="1">
        <v>6.0577685052256198</v>
      </c>
      <c r="Z51" s="1">
        <v>6.5979686588618405</v>
      </c>
      <c r="AA51" s="1">
        <v>6.9168197876370137</v>
      </c>
      <c r="AB51" s="1">
        <v>5.1608640536528432</v>
      </c>
      <c r="AD51" t="s">
        <v>37</v>
      </c>
      <c r="AE51">
        <v>6.3714063714063709</v>
      </c>
      <c r="AF51">
        <v>8.8859417624130206</v>
      </c>
      <c r="AG51">
        <v>9.4612339735566398</v>
      </c>
      <c r="AH51">
        <v>8.9576532642258524</v>
      </c>
    </row>
    <row r="52" spans="2:34" x14ac:dyDescent="0.2">
      <c r="B52" t="s">
        <v>7</v>
      </c>
      <c r="C52">
        <v>26</v>
      </c>
      <c r="D52">
        <v>176</v>
      </c>
      <c r="E52">
        <v>89</v>
      </c>
      <c r="F52">
        <v>52</v>
      </c>
      <c r="G52">
        <v>22</v>
      </c>
      <c r="H52">
        <v>8</v>
      </c>
      <c r="I52">
        <v>1</v>
      </c>
      <c r="J52">
        <f>SUM(C52:I52)</f>
        <v>374</v>
      </c>
      <c r="L52" t="s">
        <v>23</v>
      </c>
      <c r="M52">
        <v>51</v>
      </c>
      <c r="N52">
        <v>291</v>
      </c>
      <c r="O52">
        <v>141</v>
      </c>
      <c r="P52">
        <v>47</v>
      </c>
      <c r="Q52">
        <v>16</v>
      </c>
      <c r="R52">
        <v>4</v>
      </c>
      <c r="T52">
        <f>SUM(M52:S52)</f>
        <v>550</v>
      </c>
      <c r="X52" t="s">
        <v>38</v>
      </c>
      <c r="Y52" s="1">
        <v>9.7148360972404184</v>
      </c>
      <c r="Z52" s="1">
        <v>8.0006218814314938</v>
      </c>
      <c r="AA52" s="1">
        <v>6.3905108772676682</v>
      </c>
      <c r="AB52" s="1">
        <v>9.5766958105306106</v>
      </c>
      <c r="AD52" t="s">
        <v>38</v>
      </c>
      <c r="AE52">
        <v>8.9735030402228304</v>
      </c>
      <c r="AF52">
        <v>8.7111111111111104</v>
      </c>
      <c r="AG52">
        <v>8.149778838130084</v>
      </c>
      <c r="AH52">
        <v>9.2147435897435912</v>
      </c>
    </row>
    <row r="53" spans="2:34" x14ac:dyDescent="0.2">
      <c r="B53" t="s">
        <v>8</v>
      </c>
      <c r="C53">
        <v>30</v>
      </c>
      <c r="D53">
        <v>220</v>
      </c>
      <c r="E53">
        <v>122</v>
      </c>
      <c r="F53">
        <v>66</v>
      </c>
      <c r="G53">
        <v>30</v>
      </c>
      <c r="H53">
        <v>9</v>
      </c>
      <c r="I53">
        <v>1</v>
      </c>
      <c r="J53">
        <f>SUM(C53:I53)</f>
        <v>478</v>
      </c>
      <c r="L53" t="s">
        <v>24</v>
      </c>
      <c r="M53">
        <v>46</v>
      </c>
      <c r="N53">
        <v>238</v>
      </c>
      <c r="O53">
        <v>113</v>
      </c>
      <c r="P53">
        <v>36</v>
      </c>
      <c r="Q53">
        <v>11</v>
      </c>
      <c r="T53">
        <f t="shared" ref="T53:T69" si="9">SUM(M53:S53)</f>
        <v>444</v>
      </c>
      <c r="X53" t="s">
        <v>39</v>
      </c>
      <c r="Y53" s="1">
        <v>46.069122600677566</v>
      </c>
      <c r="Z53" s="1">
        <v>44.183084214955095</v>
      </c>
      <c r="AA53" s="1">
        <v>38.796024942818633</v>
      </c>
      <c r="AB53" s="1">
        <v>35.620605766360157</v>
      </c>
      <c r="AD53" t="s">
        <v>39</v>
      </c>
      <c r="AE53">
        <v>48.484848484848484</v>
      </c>
      <c r="AF53">
        <v>60.610080379444042</v>
      </c>
      <c r="AG53">
        <v>52.95662904643509</v>
      </c>
      <c r="AH53">
        <v>62.866439272566886</v>
      </c>
    </row>
    <row r="54" spans="2:34" x14ac:dyDescent="0.2">
      <c r="B54" t="s">
        <v>9</v>
      </c>
      <c r="C54">
        <v>26</v>
      </c>
      <c r="D54">
        <v>228</v>
      </c>
      <c r="E54">
        <v>113</v>
      </c>
      <c r="F54">
        <v>45</v>
      </c>
      <c r="G54">
        <v>18</v>
      </c>
      <c r="H54">
        <v>3</v>
      </c>
      <c r="I54">
        <v>2</v>
      </c>
      <c r="J54">
        <f>SUM(C54:I54)</f>
        <v>435</v>
      </c>
      <c r="L54" t="s">
        <v>25</v>
      </c>
      <c r="M54">
        <v>28</v>
      </c>
      <c r="N54">
        <v>237</v>
      </c>
      <c r="O54">
        <v>87</v>
      </c>
      <c r="P54">
        <v>38</v>
      </c>
      <c r="Q54">
        <v>9</v>
      </c>
      <c r="T54">
        <f t="shared" si="9"/>
        <v>399</v>
      </c>
      <c r="X54" t="s">
        <v>40</v>
      </c>
      <c r="Y54" s="1">
        <v>59.79537415120064</v>
      </c>
      <c r="Z54" s="1">
        <v>49.720001185161699</v>
      </c>
      <c r="AA54" s="1">
        <v>47.103646847211316</v>
      </c>
      <c r="AB54" s="1">
        <v>57.789615666198102</v>
      </c>
      <c r="AD54" t="s">
        <v>40</v>
      </c>
      <c r="AE54">
        <v>54.98962663048551</v>
      </c>
      <c r="AF54">
        <v>54.666666666666664</v>
      </c>
      <c r="AG54">
        <v>60.022019821363457</v>
      </c>
      <c r="AH54">
        <v>55.608974358974365</v>
      </c>
    </row>
    <row r="55" spans="2:34" x14ac:dyDescent="0.2">
      <c r="C55">
        <f t="shared" ref="C55:H55" si="10">AVERAGE(C52:C54)</f>
        <v>27.333333333333332</v>
      </c>
      <c r="D55">
        <f t="shared" si="10"/>
        <v>208</v>
      </c>
      <c r="E55">
        <f t="shared" si="10"/>
        <v>108</v>
      </c>
      <c r="F55">
        <f t="shared" si="10"/>
        <v>54.333333333333336</v>
      </c>
      <c r="G55">
        <f t="shared" si="10"/>
        <v>23.333333333333332</v>
      </c>
      <c r="H55">
        <f t="shared" si="10"/>
        <v>6.666666666666667</v>
      </c>
      <c r="J55">
        <f>AVERAGE(J52:J54)</f>
        <v>429</v>
      </c>
      <c r="L55" t="s">
        <v>10</v>
      </c>
      <c r="M55">
        <f t="shared" ref="M55:R55" si="11">AVERAGE(M52:M54)</f>
        <v>41.666666666666664</v>
      </c>
      <c r="N55">
        <f t="shared" si="11"/>
        <v>255.33333333333334</v>
      </c>
      <c r="O55">
        <f t="shared" si="11"/>
        <v>113.66666666666667</v>
      </c>
      <c r="P55">
        <f t="shared" si="11"/>
        <v>40.333333333333336</v>
      </c>
      <c r="Q55">
        <f t="shared" si="11"/>
        <v>12</v>
      </c>
      <c r="R55">
        <f t="shared" si="11"/>
        <v>4</v>
      </c>
      <c r="T55">
        <f>AVERAGE(T52:T54)</f>
        <v>464.33333333333331</v>
      </c>
      <c r="X55" t="s">
        <v>41</v>
      </c>
      <c r="Y55" s="1">
        <v>23.953438575962604</v>
      </c>
      <c r="Z55" s="1">
        <v>16.200700981328399</v>
      </c>
      <c r="AA55" s="1">
        <v>19.238301284066186</v>
      </c>
      <c r="AB55" s="1">
        <v>13.37882047601787</v>
      </c>
      <c r="AD55" t="s">
        <v>41</v>
      </c>
      <c r="AE55">
        <v>25.174825174825177</v>
      </c>
      <c r="AF55">
        <v>22.281167404259516</v>
      </c>
      <c r="AG55">
        <v>26.412611509512285</v>
      </c>
      <c r="AH55">
        <v>23.289898486987219</v>
      </c>
    </row>
    <row r="56" spans="2:34" x14ac:dyDescent="0.2">
      <c r="X56" t="s">
        <v>42</v>
      </c>
      <c r="Y56" s="1">
        <v>26.491726163962273</v>
      </c>
      <c r="Z56" s="1">
        <v>22.091791919757</v>
      </c>
      <c r="AA56" s="1">
        <v>18.842155791781867</v>
      </c>
      <c r="AB56" s="1">
        <v>23.70258986935632</v>
      </c>
      <c r="AD56" t="s">
        <v>42</v>
      </c>
      <c r="AE56">
        <v>24.479716293727883</v>
      </c>
      <c r="AF56">
        <v>24.177777777777777</v>
      </c>
      <c r="AG56">
        <v>24.008807928545384</v>
      </c>
      <c r="AH56">
        <v>22.756410256410259</v>
      </c>
    </row>
    <row r="57" spans="2:34" x14ac:dyDescent="0.2">
      <c r="B57" t="s">
        <v>11</v>
      </c>
      <c r="C57">
        <v>20</v>
      </c>
      <c r="D57">
        <v>182</v>
      </c>
      <c r="E57">
        <v>77</v>
      </c>
      <c r="F57">
        <v>35</v>
      </c>
      <c r="G57">
        <v>5</v>
      </c>
      <c r="H57">
        <v>0</v>
      </c>
      <c r="J57">
        <f>SUM(C57:I57)</f>
        <v>319</v>
      </c>
      <c r="L57" t="s">
        <v>27</v>
      </c>
      <c r="M57">
        <v>45</v>
      </c>
      <c r="N57">
        <v>214</v>
      </c>
      <c r="O57">
        <v>102</v>
      </c>
      <c r="P57">
        <v>43</v>
      </c>
      <c r="Q57">
        <v>17</v>
      </c>
      <c r="R57">
        <v>2</v>
      </c>
      <c r="T57">
        <f t="shared" si="9"/>
        <v>423</v>
      </c>
      <c r="X57" t="s">
        <v>43</v>
      </c>
      <c r="Y57" s="1">
        <v>12.068074834241566</v>
      </c>
      <c r="Z57" s="1">
        <v>5.0830195286777533</v>
      </c>
      <c r="AA57" s="1">
        <v>5.6541251266589354</v>
      </c>
      <c r="AB57" s="1">
        <v>2.3627409935503976</v>
      </c>
      <c r="AD57" t="s">
        <v>43</v>
      </c>
      <c r="AE57">
        <v>12.665112665112666</v>
      </c>
      <c r="AF57">
        <v>7.1618038085119879</v>
      </c>
      <c r="AG57">
        <v>7.7529556172200254</v>
      </c>
      <c r="AH57">
        <v>4.0716605746481154</v>
      </c>
    </row>
    <row r="58" spans="2:34" x14ac:dyDescent="0.2">
      <c r="B58" t="s">
        <v>12</v>
      </c>
      <c r="C58">
        <v>28</v>
      </c>
      <c r="D58">
        <v>143</v>
      </c>
      <c r="E58">
        <v>53</v>
      </c>
      <c r="F58">
        <v>11</v>
      </c>
      <c r="G58">
        <v>2</v>
      </c>
      <c r="J58">
        <f>SUM(C58:I58)</f>
        <v>237</v>
      </c>
      <c r="L58" t="s">
        <v>26</v>
      </c>
      <c r="M58">
        <v>30</v>
      </c>
      <c r="N58">
        <v>200</v>
      </c>
      <c r="O58">
        <v>102</v>
      </c>
      <c r="P58">
        <v>37</v>
      </c>
      <c r="Q58">
        <v>10</v>
      </c>
      <c r="R58">
        <v>2</v>
      </c>
      <c r="T58">
        <f t="shared" si="9"/>
        <v>381</v>
      </c>
      <c r="X58" t="s">
        <v>44</v>
      </c>
      <c r="Y58" s="1">
        <v>9.4357142383108634</v>
      </c>
      <c r="Z58" s="1">
        <v>8.3939407101559809</v>
      </c>
      <c r="AA58" s="1">
        <v>5.3561522400191945</v>
      </c>
      <c r="AB58" s="1">
        <v>9.6622606117075822</v>
      </c>
      <c r="AD58" t="s">
        <v>44</v>
      </c>
      <c r="AE58">
        <v>8.6863509429357002</v>
      </c>
      <c r="AF58">
        <v>9.155555555555555</v>
      </c>
      <c r="AG58">
        <v>6.8281930805954767</v>
      </c>
      <c r="AH58">
        <v>9.2948717948717938</v>
      </c>
    </row>
    <row r="59" spans="2:34" x14ac:dyDescent="0.2">
      <c r="B59" t="s">
        <v>13</v>
      </c>
      <c r="C59">
        <v>19</v>
      </c>
      <c r="D59">
        <v>132</v>
      </c>
      <c r="E59">
        <v>38</v>
      </c>
      <c r="F59">
        <v>8</v>
      </c>
      <c r="G59">
        <v>1</v>
      </c>
      <c r="J59">
        <f>SUM(C59:I59)</f>
        <v>198</v>
      </c>
      <c r="L59" t="s">
        <v>28</v>
      </c>
      <c r="M59">
        <v>23</v>
      </c>
      <c r="N59">
        <v>201</v>
      </c>
      <c r="O59">
        <v>68</v>
      </c>
      <c r="P59">
        <v>23</v>
      </c>
      <c r="Q59">
        <v>5</v>
      </c>
      <c r="R59">
        <v>1</v>
      </c>
      <c r="T59">
        <f t="shared" si="9"/>
        <v>321</v>
      </c>
      <c r="X59" t="s">
        <v>45</v>
      </c>
      <c r="Y59" s="1">
        <v>5.1895857096064804</v>
      </c>
      <c r="Z59" s="1">
        <v>0.75859864283266709</v>
      </c>
      <c r="AA59" s="1">
        <v>1.8190975580528999</v>
      </c>
      <c r="AB59" s="1">
        <v>0.47065765644844498</v>
      </c>
      <c r="AD59" t="s">
        <v>45</v>
      </c>
      <c r="AE59">
        <v>5.4390054390054381</v>
      </c>
      <c r="AF59">
        <v>1.0610079716314054</v>
      </c>
      <c r="AG59">
        <v>2.4967145207996686</v>
      </c>
      <c r="AH59">
        <v>0.81433211492962299</v>
      </c>
    </row>
    <row r="60" spans="2:34" x14ac:dyDescent="0.2">
      <c r="C60">
        <f t="shared" ref="C60:H60" si="12">AVERAGE(C57:C59)</f>
        <v>22.333333333333332</v>
      </c>
      <c r="D60">
        <f t="shared" si="12"/>
        <v>152.33333333333334</v>
      </c>
      <c r="E60">
        <f t="shared" si="12"/>
        <v>56</v>
      </c>
      <c r="F60">
        <f t="shared" si="12"/>
        <v>18</v>
      </c>
      <c r="G60">
        <f t="shared" si="12"/>
        <v>2.6666666666666665</v>
      </c>
      <c r="H60">
        <f t="shared" si="12"/>
        <v>0</v>
      </c>
      <c r="J60">
        <f>AVERAGE(J57:J59)</f>
        <v>251.33333333333334</v>
      </c>
      <c r="M60">
        <f t="shared" ref="M60:R60" si="13">AVERAGE(M57:M59)</f>
        <v>32.666666666666664</v>
      </c>
      <c r="N60">
        <f t="shared" si="13"/>
        <v>205</v>
      </c>
      <c r="O60">
        <f t="shared" si="13"/>
        <v>90.666666666666671</v>
      </c>
      <c r="P60">
        <f t="shared" si="13"/>
        <v>34.333333333333336</v>
      </c>
      <c r="Q60">
        <f t="shared" si="13"/>
        <v>10.666666666666666</v>
      </c>
      <c r="R60">
        <f t="shared" si="13"/>
        <v>1.6666666666666667</v>
      </c>
      <c r="T60">
        <f>AVERAGE(T57:T59)</f>
        <v>375</v>
      </c>
      <c r="X60" t="s">
        <v>46</v>
      </c>
      <c r="Y60" s="1">
        <v>2.7856304354985277</v>
      </c>
      <c r="Z60" s="1">
        <v>2.6308998207880676</v>
      </c>
      <c r="AA60" s="1">
        <v>0.69210089080510817</v>
      </c>
      <c r="AB60" s="1">
        <v>2.909825484947909</v>
      </c>
      <c r="AD60" t="s">
        <v>46</v>
      </c>
      <c r="AE60">
        <v>2.5843688755841749</v>
      </c>
      <c r="AF60">
        <v>2.8444444444444441</v>
      </c>
      <c r="AG60">
        <v>0.88105717168973885</v>
      </c>
      <c r="AH60">
        <v>2.8044871794871793</v>
      </c>
    </row>
    <row r="61" spans="2:34" x14ac:dyDescent="0.2">
      <c r="X61" t="s">
        <v>47</v>
      </c>
      <c r="Y61" s="1">
        <v>1.4840914339377724</v>
      </c>
      <c r="Z61" s="1">
        <v>0</v>
      </c>
      <c r="AA61" s="1">
        <v>0.67776939690185622</v>
      </c>
      <c r="AB61" s="1">
        <v>0</v>
      </c>
      <c r="AD61" t="s">
        <v>47</v>
      </c>
      <c r="AE61">
        <v>1.5540015540015539</v>
      </c>
      <c r="AF61">
        <v>0</v>
      </c>
      <c r="AG61">
        <v>0.9198421918735622</v>
      </c>
      <c r="AH61">
        <v>0</v>
      </c>
    </row>
    <row r="62" spans="2:34" x14ac:dyDescent="0.2">
      <c r="B62" t="s">
        <v>17</v>
      </c>
      <c r="C62">
        <v>30</v>
      </c>
      <c r="D62">
        <v>154</v>
      </c>
      <c r="E62">
        <v>96</v>
      </c>
      <c r="F62">
        <v>27</v>
      </c>
      <c r="G62">
        <v>9</v>
      </c>
      <c r="H62">
        <v>2</v>
      </c>
      <c r="J62">
        <f>SUM(C62:I62)</f>
        <v>318</v>
      </c>
      <c r="L62" t="s">
        <v>31</v>
      </c>
      <c r="M62">
        <v>32</v>
      </c>
      <c r="N62">
        <v>194</v>
      </c>
      <c r="O62">
        <v>79</v>
      </c>
      <c r="P62">
        <v>26</v>
      </c>
      <c r="Q62">
        <v>2</v>
      </c>
      <c r="T62">
        <f t="shared" si="9"/>
        <v>333</v>
      </c>
      <c r="X62" t="s">
        <v>48</v>
      </c>
      <c r="Y62" s="1">
        <v>0.2867949997429457</v>
      </c>
      <c r="Z62" s="1">
        <v>0.40747902724509871</v>
      </c>
      <c r="AA62" s="1">
        <v>8.6096938514693577E-2</v>
      </c>
      <c r="AB62" s="1">
        <v>0.24623851443067443</v>
      </c>
      <c r="AD62" t="s">
        <v>48</v>
      </c>
      <c r="AE62">
        <v>0.86145629186139172</v>
      </c>
      <c r="AF62">
        <v>0.44444444444444442</v>
      </c>
      <c r="AG62">
        <v>0.33039643938365204</v>
      </c>
      <c r="AH62">
        <v>0.36057692307692307</v>
      </c>
    </row>
    <row r="63" spans="2:34" x14ac:dyDescent="0.2">
      <c r="B63" t="s">
        <v>18</v>
      </c>
      <c r="C63">
        <v>24</v>
      </c>
      <c r="D63">
        <v>141</v>
      </c>
      <c r="E63">
        <v>60</v>
      </c>
      <c r="F63">
        <v>17</v>
      </c>
      <c r="G63">
        <v>5</v>
      </c>
      <c r="H63">
        <v>3</v>
      </c>
      <c r="J63">
        <f>SUM(C63:I63)</f>
        <v>250</v>
      </c>
      <c r="L63" t="s">
        <v>32</v>
      </c>
      <c r="M63">
        <v>21</v>
      </c>
      <c r="N63">
        <v>173</v>
      </c>
      <c r="O63">
        <v>67</v>
      </c>
      <c r="P63">
        <v>17</v>
      </c>
      <c r="Q63">
        <v>3</v>
      </c>
      <c r="R63">
        <v>1</v>
      </c>
      <c r="T63">
        <f t="shared" si="9"/>
        <v>282</v>
      </c>
      <c r="Y63" s="1">
        <v>0.2936397529299703</v>
      </c>
      <c r="Z63" s="1">
        <v>0</v>
      </c>
      <c r="AA63" s="1">
        <v>0</v>
      </c>
      <c r="AB63" s="1">
        <v>0</v>
      </c>
    </row>
    <row r="64" spans="2:34" x14ac:dyDescent="0.2">
      <c r="B64" t="s">
        <v>19</v>
      </c>
      <c r="C64">
        <v>18</v>
      </c>
      <c r="D64">
        <v>108</v>
      </c>
      <c r="E64">
        <v>45</v>
      </c>
      <c r="F64">
        <v>15</v>
      </c>
      <c r="G64">
        <v>5</v>
      </c>
      <c r="H64">
        <v>2</v>
      </c>
      <c r="J64">
        <f>SUM(C64:I64)</f>
        <v>193</v>
      </c>
      <c r="L64" t="s">
        <v>33</v>
      </c>
      <c r="M64">
        <v>21</v>
      </c>
      <c r="N64">
        <v>178</v>
      </c>
      <c r="O64">
        <v>72</v>
      </c>
      <c r="P64">
        <v>19</v>
      </c>
      <c r="Q64">
        <v>3</v>
      </c>
      <c r="T64">
        <f t="shared" si="9"/>
        <v>293</v>
      </c>
      <c r="Y64" s="1">
        <v>0</v>
      </c>
      <c r="Z64" s="1">
        <v>0</v>
      </c>
      <c r="AA64" s="1">
        <v>0</v>
      </c>
      <c r="AB64" s="1">
        <v>0</v>
      </c>
    </row>
    <row r="65" spans="2:20" x14ac:dyDescent="0.2">
      <c r="B65" s="1" t="s">
        <v>10</v>
      </c>
      <c r="C65">
        <f t="shared" ref="C65:H65" si="14">AVERAGE(C62:C64)</f>
        <v>24</v>
      </c>
      <c r="D65">
        <f t="shared" si="14"/>
        <v>134.33333333333334</v>
      </c>
      <c r="E65">
        <f t="shared" si="14"/>
        <v>67</v>
      </c>
      <c r="F65">
        <f t="shared" si="14"/>
        <v>19.666666666666668</v>
      </c>
      <c r="G65">
        <f t="shared" si="14"/>
        <v>6.333333333333333</v>
      </c>
      <c r="H65">
        <f t="shared" si="14"/>
        <v>2.3333333333333335</v>
      </c>
      <c r="J65">
        <f>AVERAGE(J62:J64)</f>
        <v>253.66666666666666</v>
      </c>
      <c r="M65">
        <f t="shared" ref="M65:R65" si="15">AVERAGE(M62:M64)</f>
        <v>24.666666666666668</v>
      </c>
      <c r="N65">
        <f t="shared" si="15"/>
        <v>181.66666666666666</v>
      </c>
      <c r="O65">
        <f t="shared" si="15"/>
        <v>72.666666666666671</v>
      </c>
      <c r="P65">
        <f t="shared" si="15"/>
        <v>20.666666666666668</v>
      </c>
      <c r="Q65">
        <f t="shared" si="15"/>
        <v>2.6666666666666665</v>
      </c>
      <c r="R65">
        <f t="shared" si="15"/>
        <v>1</v>
      </c>
      <c r="T65">
        <f>AVERAGE(T62:T64)</f>
        <v>302.66666666666669</v>
      </c>
    </row>
    <row r="67" spans="2:20" x14ac:dyDescent="0.2">
      <c r="B67" t="s">
        <v>20</v>
      </c>
      <c r="C67">
        <v>25</v>
      </c>
      <c r="D67">
        <v>133</v>
      </c>
      <c r="E67">
        <v>67</v>
      </c>
      <c r="F67">
        <v>12</v>
      </c>
      <c r="G67">
        <v>2</v>
      </c>
      <c r="J67">
        <f>SUM(C67:I67)</f>
        <v>239</v>
      </c>
      <c r="L67" t="s">
        <v>34</v>
      </c>
      <c r="M67">
        <v>41</v>
      </c>
      <c r="N67">
        <v>259</v>
      </c>
      <c r="O67">
        <v>126</v>
      </c>
      <c r="P67">
        <v>44</v>
      </c>
      <c r="Q67">
        <v>13</v>
      </c>
      <c r="R67">
        <v>2</v>
      </c>
      <c r="S67">
        <v>1</v>
      </c>
      <c r="T67">
        <f t="shared" si="9"/>
        <v>486</v>
      </c>
    </row>
    <row r="68" spans="2:20" x14ac:dyDescent="0.2">
      <c r="B68" t="s">
        <v>21</v>
      </c>
      <c r="C68">
        <v>19</v>
      </c>
      <c r="D68">
        <v>135</v>
      </c>
      <c r="E68">
        <v>46</v>
      </c>
      <c r="F68">
        <v>9</v>
      </c>
      <c r="G68">
        <v>2</v>
      </c>
      <c r="J68">
        <f>SUM(C68:I68)</f>
        <v>211</v>
      </c>
      <c r="L68" t="s">
        <v>35</v>
      </c>
      <c r="M68">
        <v>40</v>
      </c>
      <c r="N68">
        <v>237</v>
      </c>
      <c r="O68">
        <v>102</v>
      </c>
      <c r="P68">
        <v>40</v>
      </c>
      <c r="Q68">
        <v>11</v>
      </c>
      <c r="T68">
        <f t="shared" si="9"/>
        <v>430</v>
      </c>
    </row>
    <row r="69" spans="2:20" x14ac:dyDescent="0.2">
      <c r="B69" t="s">
        <v>22</v>
      </c>
      <c r="C69">
        <v>11</v>
      </c>
      <c r="D69">
        <v>118</v>
      </c>
      <c r="E69">
        <v>30</v>
      </c>
      <c r="F69">
        <v>4</v>
      </c>
      <c r="G69">
        <v>1</v>
      </c>
      <c r="J69">
        <f>SUM(C69:I69)</f>
        <v>164</v>
      </c>
      <c r="L69" t="s">
        <v>36</v>
      </c>
      <c r="M69">
        <v>34</v>
      </c>
      <c r="N69">
        <v>198</v>
      </c>
      <c r="O69">
        <v>56</v>
      </c>
      <c r="P69">
        <v>32</v>
      </c>
      <c r="Q69">
        <v>11</v>
      </c>
      <c r="R69">
        <v>1</v>
      </c>
      <c r="T69">
        <f t="shared" si="9"/>
        <v>332</v>
      </c>
    </row>
    <row r="70" spans="2:20" x14ac:dyDescent="0.2">
      <c r="B70" s="1" t="s">
        <v>10</v>
      </c>
      <c r="C70">
        <f t="shared" ref="C70:H70" si="16">AVERAGE(C67:C69)</f>
        <v>18.333333333333332</v>
      </c>
      <c r="D70">
        <f t="shared" si="16"/>
        <v>128.66666666666666</v>
      </c>
      <c r="E70">
        <f t="shared" si="16"/>
        <v>47.666666666666664</v>
      </c>
      <c r="F70">
        <f t="shared" si="16"/>
        <v>8.3333333333333339</v>
      </c>
      <c r="G70">
        <f t="shared" si="16"/>
        <v>1.6666666666666667</v>
      </c>
      <c r="H70" t="e">
        <f t="shared" si="16"/>
        <v>#DIV/0!</v>
      </c>
      <c r="J70">
        <f>AVERAGE(J67:J69)</f>
        <v>204.66666666666666</v>
      </c>
      <c r="M70">
        <f t="shared" ref="M70:R70" si="17">AVERAGE(M67:M69)</f>
        <v>38.333333333333336</v>
      </c>
      <c r="N70">
        <f t="shared" si="17"/>
        <v>231.33333333333334</v>
      </c>
      <c r="O70">
        <f t="shared" si="17"/>
        <v>94.666666666666671</v>
      </c>
      <c r="P70">
        <f t="shared" si="17"/>
        <v>38.666666666666664</v>
      </c>
      <c r="Q70">
        <f t="shared" si="17"/>
        <v>11.666666666666666</v>
      </c>
      <c r="R70">
        <f t="shared" si="17"/>
        <v>1.5</v>
      </c>
      <c r="T70">
        <f>AVERAGE(T67:T69)</f>
        <v>416</v>
      </c>
    </row>
    <row r="72" spans="2:20" x14ac:dyDescent="0.2">
      <c r="B72" t="s">
        <v>9</v>
      </c>
      <c r="C72">
        <f>C55/429*100</f>
        <v>6.3714063714063709</v>
      </c>
      <c r="D72">
        <f t="shared" ref="D72:J72" si="18">D55/429*100</f>
        <v>48.484848484848484</v>
      </c>
      <c r="E72">
        <f t="shared" si="18"/>
        <v>25.174825174825177</v>
      </c>
      <c r="F72">
        <f t="shared" si="18"/>
        <v>12.665112665112666</v>
      </c>
      <c r="G72">
        <f t="shared" si="18"/>
        <v>5.4390054390054381</v>
      </c>
      <c r="H72">
        <f t="shared" si="18"/>
        <v>1.5540015540015539</v>
      </c>
      <c r="I72">
        <f t="shared" si="18"/>
        <v>0</v>
      </c>
      <c r="J72">
        <f t="shared" si="18"/>
        <v>100</v>
      </c>
      <c r="K72" t="s">
        <v>30</v>
      </c>
      <c r="L72" t="s">
        <v>25</v>
      </c>
      <c r="M72">
        <f>M55/464.33*100</f>
        <v>8.9735030402228304</v>
      </c>
      <c r="N72">
        <f t="shared" ref="N72:S72" si="19">N55/464.33*100</f>
        <v>54.98962663048551</v>
      </c>
      <c r="O72">
        <f t="shared" si="19"/>
        <v>24.479716293727883</v>
      </c>
      <c r="P72">
        <f t="shared" si="19"/>
        <v>8.6863509429357002</v>
      </c>
      <c r="Q72">
        <f t="shared" si="19"/>
        <v>2.5843688755841749</v>
      </c>
      <c r="R72">
        <f t="shared" si="19"/>
        <v>0.86145629186139172</v>
      </c>
      <c r="S72">
        <f t="shared" si="19"/>
        <v>0</v>
      </c>
      <c r="T72">
        <f>SUM(M72:S72)</f>
        <v>100.5750220748175</v>
      </c>
    </row>
    <row r="73" spans="2:20" x14ac:dyDescent="0.2">
      <c r="B73" t="s">
        <v>13</v>
      </c>
      <c r="C73">
        <f>C60/251.33333*100</f>
        <v>8.8859417624130206</v>
      </c>
      <c r="D73">
        <f t="shared" ref="D73:J73" si="20">D60/251.33333*100</f>
        <v>60.610080379444042</v>
      </c>
      <c r="E73">
        <f t="shared" si="20"/>
        <v>22.281167404259516</v>
      </c>
      <c r="F73">
        <f t="shared" si="20"/>
        <v>7.1618038085119879</v>
      </c>
      <c r="G73">
        <f t="shared" si="20"/>
        <v>1.0610079716314054</v>
      </c>
      <c r="H73">
        <f t="shared" si="20"/>
        <v>0</v>
      </c>
      <c r="I73">
        <f t="shared" si="20"/>
        <v>0</v>
      </c>
      <c r="J73">
        <f t="shared" si="20"/>
        <v>100.00000132625996</v>
      </c>
      <c r="L73" t="s">
        <v>28</v>
      </c>
      <c r="M73">
        <f>M60/375*100</f>
        <v>8.7111111111111104</v>
      </c>
      <c r="N73">
        <f t="shared" ref="N73:S73" si="21">N60/375*100</f>
        <v>54.666666666666664</v>
      </c>
      <c r="O73">
        <f t="shared" si="21"/>
        <v>24.177777777777777</v>
      </c>
      <c r="P73">
        <f t="shared" si="21"/>
        <v>9.155555555555555</v>
      </c>
      <c r="Q73">
        <f t="shared" si="21"/>
        <v>2.8444444444444441</v>
      </c>
      <c r="R73">
        <f t="shared" si="21"/>
        <v>0.44444444444444442</v>
      </c>
      <c r="S73">
        <f t="shared" si="21"/>
        <v>0</v>
      </c>
      <c r="T73">
        <f>T60/375*100</f>
        <v>100</v>
      </c>
    </row>
    <row r="74" spans="2:20" x14ac:dyDescent="0.2">
      <c r="B74" t="s">
        <v>19</v>
      </c>
      <c r="C74">
        <f>C65/253.6667*100</f>
        <v>9.4612339735566398</v>
      </c>
      <c r="D74">
        <f t="shared" ref="D74:J74" si="22">D65/253.6667*100</f>
        <v>52.95662904643509</v>
      </c>
      <c r="E74">
        <f t="shared" si="22"/>
        <v>26.412611509512285</v>
      </c>
      <c r="F74">
        <f t="shared" si="22"/>
        <v>7.7529556172200254</v>
      </c>
      <c r="G74">
        <f t="shared" si="22"/>
        <v>2.4967145207996686</v>
      </c>
      <c r="H74">
        <f t="shared" si="22"/>
        <v>0.9198421918735622</v>
      </c>
      <c r="I74">
        <f t="shared" si="22"/>
        <v>0</v>
      </c>
      <c r="J74">
        <f t="shared" si="22"/>
        <v>99.999986859397268</v>
      </c>
      <c r="L74" t="s">
        <v>33</v>
      </c>
      <c r="M74">
        <f>M65/302.6667*100</f>
        <v>8.149778838130084</v>
      </c>
      <c r="N74">
        <f t="shared" ref="N74:T74" si="23">N65/302.6667*100</f>
        <v>60.022019821363457</v>
      </c>
      <c r="O74">
        <f t="shared" si="23"/>
        <v>24.008807928545384</v>
      </c>
      <c r="P74">
        <f t="shared" si="23"/>
        <v>6.8281930805954767</v>
      </c>
      <c r="Q74">
        <f t="shared" si="23"/>
        <v>0.88105717168973885</v>
      </c>
      <c r="R74">
        <f t="shared" si="23"/>
        <v>0.33039643938365204</v>
      </c>
      <c r="S74">
        <f t="shared" si="23"/>
        <v>0</v>
      </c>
      <c r="T74">
        <f t="shared" si="23"/>
        <v>99.999988986785354</v>
      </c>
    </row>
    <row r="75" spans="2:20" x14ac:dyDescent="0.2">
      <c r="B75" t="s">
        <v>22</v>
      </c>
      <c r="C75">
        <f>C70/204.6667*100</f>
        <v>8.9576532642258524</v>
      </c>
      <c r="D75">
        <f t="shared" ref="D75:J75" si="24">D70/204.6667*100</f>
        <v>62.866439272566886</v>
      </c>
      <c r="E75">
        <f t="shared" si="24"/>
        <v>23.289898486987219</v>
      </c>
      <c r="F75">
        <f t="shared" si="24"/>
        <v>4.0716605746481154</v>
      </c>
      <c r="G75">
        <f t="shared" si="24"/>
        <v>0.81433211492962299</v>
      </c>
      <c r="H75" t="e">
        <f t="shared" si="24"/>
        <v>#DIV/0!</v>
      </c>
      <c r="I75">
        <f t="shared" si="24"/>
        <v>0</v>
      </c>
      <c r="J75">
        <f t="shared" si="24"/>
        <v>99.999983713357693</v>
      </c>
      <c r="L75" t="s">
        <v>36</v>
      </c>
      <c r="M75">
        <f>M70/416*100</f>
        <v>9.2147435897435912</v>
      </c>
      <c r="N75">
        <f t="shared" ref="N75:T75" si="25">N70/416*100</f>
        <v>55.608974358974365</v>
      </c>
      <c r="O75">
        <f t="shared" si="25"/>
        <v>22.756410256410259</v>
      </c>
      <c r="P75">
        <f t="shared" si="25"/>
        <v>9.2948717948717938</v>
      </c>
      <c r="Q75">
        <f t="shared" si="25"/>
        <v>2.8044871794871793</v>
      </c>
      <c r="R75">
        <f t="shared" si="25"/>
        <v>0.36057692307692307</v>
      </c>
      <c r="S75">
        <f t="shared" si="25"/>
        <v>0</v>
      </c>
      <c r="T75">
        <f t="shared" si="25"/>
        <v>100</v>
      </c>
    </row>
    <row r="80" spans="2:20" x14ac:dyDescent="0.2">
      <c r="C80" t="s">
        <v>1</v>
      </c>
      <c r="D80" t="s">
        <v>2</v>
      </c>
      <c r="E80" t="s">
        <v>3</v>
      </c>
      <c r="F80" t="s">
        <v>4</v>
      </c>
      <c r="G80" t="s">
        <v>5</v>
      </c>
      <c r="H80" t="s">
        <v>15</v>
      </c>
      <c r="I80" t="s">
        <v>6</v>
      </c>
      <c r="J80" t="s">
        <v>29</v>
      </c>
    </row>
    <row r="81" spans="1:10" x14ac:dyDescent="0.2">
      <c r="B81" t="s">
        <v>7</v>
      </c>
      <c r="C81">
        <v>26</v>
      </c>
      <c r="D81">
        <v>176</v>
      </c>
      <c r="E81">
        <v>89</v>
      </c>
      <c r="F81">
        <v>52</v>
      </c>
      <c r="G81">
        <v>22</v>
      </c>
      <c r="H81">
        <v>8</v>
      </c>
      <c r="I81">
        <v>1</v>
      </c>
      <c r="J81">
        <f>SUM(C81:I81)</f>
        <v>374</v>
      </c>
    </row>
    <row r="82" spans="1:10" x14ac:dyDescent="0.2">
      <c r="B82" t="s">
        <v>8</v>
      </c>
      <c r="C82">
        <v>30</v>
      </c>
      <c r="D82">
        <v>220</v>
      </c>
      <c r="E82">
        <v>122</v>
      </c>
      <c r="F82">
        <v>66</v>
      </c>
      <c r="G82">
        <v>30</v>
      </c>
      <c r="H82">
        <v>9</v>
      </c>
      <c r="I82">
        <v>1</v>
      </c>
      <c r="J82">
        <f>SUM(C82:I82)</f>
        <v>478</v>
      </c>
    </row>
    <row r="83" spans="1:10" x14ac:dyDescent="0.2">
      <c r="B83" t="s">
        <v>9</v>
      </c>
      <c r="C83">
        <v>26</v>
      </c>
      <c r="D83">
        <v>228</v>
      </c>
      <c r="E83">
        <v>113</v>
      </c>
      <c r="F83">
        <v>45</v>
      </c>
      <c r="G83">
        <v>18</v>
      </c>
      <c r="H83">
        <v>3</v>
      </c>
      <c r="I83">
        <v>2</v>
      </c>
      <c r="J83">
        <f>SUM(C83:I83)</f>
        <v>435</v>
      </c>
    </row>
    <row r="84" spans="1:10" x14ac:dyDescent="0.2">
      <c r="C84">
        <f t="shared" ref="C84" si="26">AVERAGE(C81:C83)</f>
        <v>27.333333333333332</v>
      </c>
      <c r="D84">
        <f t="shared" ref="D84" si="27">AVERAGE(D81:D83)</f>
        <v>208</v>
      </c>
      <c r="E84">
        <f t="shared" ref="E84" si="28">AVERAGE(E81:E83)</f>
        <v>108</v>
      </c>
      <c r="F84">
        <f t="shared" ref="F84" si="29">AVERAGE(F81:F83)</f>
        <v>54.333333333333336</v>
      </c>
      <c r="G84">
        <f t="shared" ref="G84" si="30">AVERAGE(G81:G83)</f>
        <v>23.333333333333332</v>
      </c>
      <c r="H84">
        <f t="shared" ref="H84" si="31">AVERAGE(H81:H83)</f>
        <v>6.666666666666667</v>
      </c>
      <c r="J84">
        <f>AVERAGE(J81:J83)</f>
        <v>429</v>
      </c>
    </row>
    <row r="86" spans="1:10" x14ac:dyDescent="0.2">
      <c r="A86" t="s">
        <v>30</v>
      </c>
    </row>
    <row r="87" spans="1:10" x14ac:dyDescent="0.2">
      <c r="B87" t="s">
        <v>7</v>
      </c>
      <c r="C87">
        <f>C81/374*100</f>
        <v>6.9518716577540109</v>
      </c>
      <c r="D87">
        <f t="shared" ref="D87:I87" si="32">D81/374*100</f>
        <v>47.058823529411761</v>
      </c>
      <c r="E87">
        <f t="shared" si="32"/>
        <v>23.796791443850267</v>
      </c>
      <c r="F87">
        <f t="shared" si="32"/>
        <v>13.903743315508022</v>
      </c>
      <c r="G87">
        <f t="shared" si="32"/>
        <v>5.8823529411764701</v>
      </c>
      <c r="H87">
        <f t="shared" si="32"/>
        <v>2.1390374331550799</v>
      </c>
      <c r="I87">
        <f t="shared" si="32"/>
        <v>0.26737967914438499</v>
      </c>
    </row>
    <row r="88" spans="1:10" x14ac:dyDescent="0.2">
      <c r="B88" t="s">
        <v>8</v>
      </c>
      <c r="C88">
        <f>C82/478*100</f>
        <v>6.2761506276150625</v>
      </c>
      <c r="D88">
        <f t="shared" ref="D88:I88" si="33">D82/478*100</f>
        <v>46.02510460251046</v>
      </c>
      <c r="E88">
        <f t="shared" si="33"/>
        <v>25.523012552301257</v>
      </c>
      <c r="F88">
        <f t="shared" si="33"/>
        <v>13.807531380753138</v>
      </c>
      <c r="G88">
        <f t="shared" si="33"/>
        <v>6.2761506276150625</v>
      </c>
      <c r="H88">
        <f t="shared" si="33"/>
        <v>1.882845188284519</v>
      </c>
      <c r="I88">
        <f t="shared" si="33"/>
        <v>0.20920502092050208</v>
      </c>
    </row>
    <row r="89" spans="1:10" x14ac:dyDescent="0.2">
      <c r="B89" t="s">
        <v>9</v>
      </c>
      <c r="C89">
        <f>C83/435*100</f>
        <v>5.9770114942528734</v>
      </c>
      <c r="D89">
        <f t="shared" ref="D89:I89" si="34">D83/435*100</f>
        <v>52.413793103448278</v>
      </c>
      <c r="E89">
        <f t="shared" si="34"/>
        <v>25.977011494252871</v>
      </c>
      <c r="F89">
        <f t="shared" si="34"/>
        <v>10.344827586206897</v>
      </c>
      <c r="G89">
        <f t="shared" si="34"/>
        <v>4.1379310344827589</v>
      </c>
      <c r="H89">
        <f t="shared" si="34"/>
        <v>0.68965517241379315</v>
      </c>
      <c r="I89">
        <f t="shared" si="34"/>
        <v>0.45977011494252873</v>
      </c>
    </row>
    <row r="90" spans="1:10" x14ac:dyDescent="0.2">
      <c r="C90">
        <f>AVERAGE(C87:C89)</f>
        <v>6.4016779265406489</v>
      </c>
      <c r="D90">
        <f t="shared" ref="D90:J90" si="35">AVERAGE(D87:D89)</f>
        <v>48.499240411790169</v>
      </c>
      <c r="E90">
        <f t="shared" si="35"/>
        <v>25.098938496801463</v>
      </c>
      <c r="F90">
        <f t="shared" si="35"/>
        <v>12.685367427489354</v>
      </c>
      <c r="G90">
        <f t="shared" si="35"/>
        <v>5.4321448677580975</v>
      </c>
      <c r="H90">
        <f t="shared" si="35"/>
        <v>1.5705125979511305</v>
      </c>
      <c r="I90">
        <f t="shared" si="35"/>
        <v>0.31211827166913858</v>
      </c>
      <c r="J90" t="e">
        <f t="shared" si="35"/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5E8D-0287-8142-A9EA-1567C7C51708}">
  <dimension ref="C1:AM51"/>
  <sheetViews>
    <sheetView topLeftCell="V1" workbookViewId="0">
      <selection activeCell="Y45" sqref="Y45:AF45"/>
    </sheetView>
  </sheetViews>
  <sheetFormatPr baseColWidth="10" defaultRowHeight="16" x14ac:dyDescent="0.2"/>
  <sheetData>
    <row r="1" spans="3:39" x14ac:dyDescent="0.2">
      <c r="Z1" t="s">
        <v>16</v>
      </c>
    </row>
    <row r="2" spans="3:39" x14ac:dyDescent="0.2">
      <c r="I2" t="s">
        <v>52</v>
      </c>
      <c r="Z2" t="s">
        <v>70</v>
      </c>
      <c r="AG2" t="s">
        <v>75</v>
      </c>
    </row>
    <row r="3" spans="3:39" x14ac:dyDescent="0.2">
      <c r="D3" t="s">
        <v>52</v>
      </c>
      <c r="E3" t="s">
        <v>53</v>
      </c>
      <c r="I3" t="s">
        <v>1</v>
      </c>
      <c r="J3" t="s">
        <v>2</v>
      </c>
      <c r="K3" t="s">
        <v>3</v>
      </c>
      <c r="L3" t="s">
        <v>4</v>
      </c>
      <c r="M3" t="s">
        <v>5</v>
      </c>
      <c r="N3" t="s">
        <v>15</v>
      </c>
      <c r="O3" t="s">
        <v>6</v>
      </c>
      <c r="Q3" t="s">
        <v>1</v>
      </c>
      <c r="R3" t="s">
        <v>2</v>
      </c>
      <c r="S3" t="s">
        <v>3</v>
      </c>
      <c r="T3" t="s">
        <v>4</v>
      </c>
      <c r="U3" t="s">
        <v>5</v>
      </c>
      <c r="V3" t="s">
        <v>15</v>
      </c>
      <c r="W3" t="s">
        <v>6</v>
      </c>
      <c r="Z3" t="s">
        <v>1</v>
      </c>
      <c r="AA3" t="s">
        <v>2</v>
      </c>
      <c r="AB3" t="s">
        <v>3</v>
      </c>
      <c r="AC3" t="s">
        <v>4</v>
      </c>
      <c r="AD3" t="s">
        <v>5</v>
      </c>
      <c r="AE3" t="s">
        <v>15</v>
      </c>
      <c r="AF3" t="s">
        <v>6</v>
      </c>
      <c r="AG3" t="s">
        <v>1</v>
      </c>
      <c r="AH3" t="s">
        <v>2</v>
      </c>
      <c r="AI3" t="s">
        <v>3</v>
      </c>
      <c r="AJ3" t="s">
        <v>4</v>
      </c>
      <c r="AK3" t="s">
        <v>5</v>
      </c>
      <c r="AL3" t="s">
        <v>15</v>
      </c>
      <c r="AM3" t="s">
        <v>6</v>
      </c>
    </row>
    <row r="4" spans="3:39" x14ac:dyDescent="0.2">
      <c r="C4" t="s">
        <v>7</v>
      </c>
      <c r="D4">
        <v>4618021.43</v>
      </c>
      <c r="E4">
        <v>1945132.21</v>
      </c>
      <c r="H4" t="s">
        <v>7</v>
      </c>
      <c r="I4">
        <v>26</v>
      </c>
      <c r="J4">
        <v>176</v>
      </c>
      <c r="K4">
        <v>89</v>
      </c>
      <c r="L4">
        <v>52</v>
      </c>
      <c r="M4">
        <v>22</v>
      </c>
      <c r="N4">
        <v>8</v>
      </c>
      <c r="O4">
        <v>1</v>
      </c>
      <c r="Q4">
        <f>I4/4618021.43*1000000</f>
        <v>5.630116792247108</v>
      </c>
      <c r="R4">
        <f t="shared" ref="R4:W4" si="0">J4/4618021.43*1000000</f>
        <v>38.111559824441962</v>
      </c>
      <c r="S4">
        <f t="shared" si="0"/>
        <v>19.272322865768945</v>
      </c>
      <c r="T4">
        <f t="shared" si="0"/>
        <v>11.260233584494216</v>
      </c>
      <c r="U4">
        <f t="shared" si="0"/>
        <v>4.7639449780552452</v>
      </c>
      <c r="V4">
        <f t="shared" si="0"/>
        <v>1.7323436283837255</v>
      </c>
      <c r="W4">
        <f t="shared" si="0"/>
        <v>0.21654295354796568</v>
      </c>
      <c r="Y4" t="s">
        <v>7</v>
      </c>
      <c r="Z4">
        <v>4</v>
      </c>
      <c r="AA4">
        <v>29</v>
      </c>
      <c r="AB4">
        <v>14</v>
      </c>
      <c r="AC4">
        <v>4</v>
      </c>
      <c r="AG4">
        <f>Z4/1945132*1000000</f>
        <v>2.0564157085483146</v>
      </c>
      <c r="AH4">
        <f t="shared" ref="AH4:AM4" si="1">AA4/1945132*1000000</f>
        <v>14.909013886975281</v>
      </c>
      <c r="AI4">
        <f t="shared" si="1"/>
        <v>7.197454979919101</v>
      </c>
      <c r="AJ4">
        <f t="shared" si="1"/>
        <v>2.0564157085483146</v>
      </c>
      <c r="AK4">
        <f t="shared" si="1"/>
        <v>0</v>
      </c>
      <c r="AL4">
        <f t="shared" si="1"/>
        <v>0</v>
      </c>
      <c r="AM4">
        <f t="shared" si="1"/>
        <v>0</v>
      </c>
    </row>
    <row r="5" spans="3:39" x14ac:dyDescent="0.2">
      <c r="C5" t="s">
        <v>8</v>
      </c>
      <c r="D5">
        <v>4351947.91</v>
      </c>
      <c r="E5">
        <v>2416347.12</v>
      </c>
      <c r="H5" t="s">
        <v>8</v>
      </c>
      <c r="I5">
        <v>30</v>
      </c>
      <c r="J5">
        <v>220</v>
      </c>
      <c r="K5">
        <v>122</v>
      </c>
      <c r="L5">
        <v>66</v>
      </c>
      <c r="M5">
        <v>30</v>
      </c>
      <c r="N5">
        <v>9</v>
      </c>
      <c r="O5">
        <v>1</v>
      </c>
      <c r="Q5">
        <f>I5/4351947.91*1000000</f>
        <v>6.8934648622666996</v>
      </c>
      <c r="R5">
        <f t="shared" ref="R5:W5" si="2">J5/4351947.91*1000000</f>
        <v>50.552075656622456</v>
      </c>
      <c r="S5">
        <f t="shared" si="2"/>
        <v>28.033423773217908</v>
      </c>
      <c r="T5">
        <f t="shared" si="2"/>
        <v>15.165622696986739</v>
      </c>
      <c r="U5">
        <f t="shared" si="2"/>
        <v>6.8934648622666996</v>
      </c>
      <c r="V5">
        <f t="shared" si="2"/>
        <v>2.0680394586800097</v>
      </c>
      <c r="W5">
        <f t="shared" si="2"/>
        <v>0.22978216207555663</v>
      </c>
      <c r="Y5" t="s">
        <v>8</v>
      </c>
      <c r="Z5">
        <v>12</v>
      </c>
      <c r="AA5">
        <v>55</v>
      </c>
      <c r="AB5">
        <v>29</v>
      </c>
      <c r="AC5">
        <v>12</v>
      </c>
      <c r="AD5">
        <v>7</v>
      </c>
      <c r="AE5">
        <v>3</v>
      </c>
      <c r="AG5">
        <f>Z5/2416347.1*1000000</f>
        <v>4.9661739408216645</v>
      </c>
      <c r="AH5">
        <f t="shared" ref="AH5:AM5" si="3">AA5/2416347.1*1000000</f>
        <v>22.761630562099295</v>
      </c>
      <c r="AI5">
        <f t="shared" si="3"/>
        <v>12.001587023652355</v>
      </c>
      <c r="AJ5">
        <f t="shared" si="3"/>
        <v>4.9661739408216645</v>
      </c>
      <c r="AK5">
        <f t="shared" si="3"/>
        <v>2.8969347988126373</v>
      </c>
      <c r="AL5">
        <f t="shared" si="3"/>
        <v>1.2415434852054161</v>
      </c>
      <c r="AM5">
        <f t="shared" si="3"/>
        <v>0</v>
      </c>
    </row>
    <row r="6" spans="3:39" x14ac:dyDescent="0.2">
      <c r="C6" t="s">
        <v>9</v>
      </c>
      <c r="D6">
        <v>4601994.83</v>
      </c>
      <c r="E6">
        <v>2511799.34</v>
      </c>
      <c r="H6" t="s">
        <v>9</v>
      </c>
      <c r="I6">
        <v>26</v>
      </c>
      <c r="J6">
        <v>228</v>
      </c>
      <c r="K6">
        <v>113</v>
      </c>
      <c r="L6">
        <v>45</v>
      </c>
      <c r="M6">
        <v>18</v>
      </c>
      <c r="N6">
        <v>3</v>
      </c>
      <c r="O6">
        <v>2</v>
      </c>
      <c r="Q6">
        <f>I6/4601994.83*1000000</f>
        <v>5.6497238611630518</v>
      </c>
      <c r="R6">
        <f t="shared" ref="R6:W6" si="4">J6/4601994.83*1000000</f>
        <v>49.543732320968296</v>
      </c>
      <c r="S6">
        <f t="shared" si="4"/>
        <v>24.554569088900955</v>
      </c>
      <c r="T6">
        <f t="shared" si="4"/>
        <v>9.7783682212437419</v>
      </c>
      <c r="U6">
        <f t="shared" si="4"/>
        <v>3.9113472884974971</v>
      </c>
      <c r="V6">
        <f t="shared" si="4"/>
        <v>0.65189121474958278</v>
      </c>
      <c r="W6">
        <f t="shared" si="4"/>
        <v>0.43459414316638856</v>
      </c>
      <c r="Y6" t="s">
        <v>9</v>
      </c>
      <c r="Z6">
        <v>7</v>
      </c>
      <c r="AA6">
        <v>44</v>
      </c>
      <c r="AB6">
        <v>23</v>
      </c>
      <c r="AC6">
        <v>12</v>
      </c>
      <c r="AD6">
        <v>3</v>
      </c>
      <c r="AE6">
        <v>3</v>
      </c>
      <c r="AG6">
        <f>Z6/2511799.3*1000000</f>
        <v>2.7868468631231806</v>
      </c>
      <c r="AH6">
        <f t="shared" ref="AH6:AM6" si="5">AA6/2511799.3*1000000</f>
        <v>17.517323139631422</v>
      </c>
      <c r="AI6">
        <f t="shared" si="5"/>
        <v>9.1567825502618785</v>
      </c>
      <c r="AJ6">
        <f t="shared" si="5"/>
        <v>4.7774517653540238</v>
      </c>
      <c r="AK6">
        <f t="shared" si="5"/>
        <v>1.194362941338506</v>
      </c>
      <c r="AL6">
        <f t="shared" si="5"/>
        <v>1.194362941338506</v>
      </c>
      <c r="AM6">
        <f t="shared" si="5"/>
        <v>0</v>
      </c>
    </row>
    <row r="7" spans="3:39" x14ac:dyDescent="0.2">
      <c r="I7">
        <f t="shared" ref="I7:N7" si="6">AVERAGE(I4:I6)</f>
        <v>27.333333333333332</v>
      </c>
      <c r="J7">
        <f t="shared" si="6"/>
        <v>208</v>
      </c>
      <c r="K7">
        <f t="shared" si="6"/>
        <v>108</v>
      </c>
      <c r="L7">
        <f t="shared" si="6"/>
        <v>54.333333333333336</v>
      </c>
      <c r="M7">
        <f t="shared" si="6"/>
        <v>23.333333333333332</v>
      </c>
      <c r="N7">
        <f t="shared" si="6"/>
        <v>6.666666666666667</v>
      </c>
      <c r="P7" t="s">
        <v>10</v>
      </c>
      <c r="Q7" s="1">
        <f>AVERAGE(Q4:Q6)</f>
        <v>6.0577685052256198</v>
      </c>
      <c r="R7" s="1">
        <f t="shared" ref="R7:W7" si="7">AVERAGE(R4:R6)</f>
        <v>46.069122600677566</v>
      </c>
      <c r="S7" s="1">
        <f t="shared" si="7"/>
        <v>23.953438575962604</v>
      </c>
      <c r="T7" s="1">
        <f t="shared" si="7"/>
        <v>12.068074834241566</v>
      </c>
      <c r="U7" s="1">
        <f t="shared" si="7"/>
        <v>5.1895857096064804</v>
      </c>
      <c r="V7" s="1">
        <f t="shared" si="7"/>
        <v>1.4840914339377724</v>
      </c>
      <c r="W7" s="1">
        <f t="shared" si="7"/>
        <v>0.2936397529299703</v>
      </c>
      <c r="Y7" s="1" t="s">
        <v>10</v>
      </c>
      <c r="Z7" s="1">
        <f t="shared" ref="Z7:AF7" si="8">AVERAGE(Z4:Z6)</f>
        <v>7.666666666666667</v>
      </c>
      <c r="AA7" s="1">
        <f t="shared" si="8"/>
        <v>42.666666666666664</v>
      </c>
      <c r="AB7" s="1">
        <f t="shared" si="8"/>
        <v>22</v>
      </c>
      <c r="AC7" s="1">
        <f t="shared" si="8"/>
        <v>9.3333333333333339</v>
      </c>
      <c r="AD7" s="1">
        <f t="shared" si="8"/>
        <v>5</v>
      </c>
      <c r="AE7" s="1">
        <f t="shared" si="8"/>
        <v>3</v>
      </c>
      <c r="AF7" s="1" t="e">
        <f t="shared" si="8"/>
        <v>#DIV/0!</v>
      </c>
      <c r="AG7" s="1">
        <f>AVERAGE(AG4:AG6)</f>
        <v>3.2698121708310537</v>
      </c>
      <c r="AH7" s="1">
        <f t="shared" ref="AH7:AM7" si="9">AVERAGE(AH4:AH6)</f>
        <v>18.39598919623533</v>
      </c>
      <c r="AI7" s="1">
        <f t="shared" si="9"/>
        <v>9.4519415179444461</v>
      </c>
      <c r="AJ7" s="1">
        <f t="shared" si="9"/>
        <v>3.9333471382413343</v>
      </c>
      <c r="AK7" s="1">
        <f t="shared" si="9"/>
        <v>1.3637659133837143</v>
      </c>
      <c r="AL7" s="1">
        <f t="shared" si="9"/>
        <v>0.81196880884797407</v>
      </c>
      <c r="AM7" s="1">
        <f t="shared" si="9"/>
        <v>0</v>
      </c>
    </row>
    <row r="8" spans="3:39" x14ac:dyDescent="0.2">
      <c r="H8" t="s">
        <v>77</v>
      </c>
      <c r="I8">
        <f>SUM(I4:I6)</f>
        <v>82</v>
      </c>
      <c r="J8">
        <f t="shared" ref="J8:O8" si="10">SUM(J4:J6)</f>
        <v>624</v>
      </c>
      <c r="K8">
        <f t="shared" si="10"/>
        <v>324</v>
      </c>
      <c r="L8">
        <f t="shared" si="10"/>
        <v>163</v>
      </c>
      <c r="M8">
        <f t="shared" si="10"/>
        <v>70</v>
      </c>
      <c r="N8">
        <f t="shared" si="10"/>
        <v>20</v>
      </c>
      <c r="O8">
        <f t="shared" si="10"/>
        <v>4</v>
      </c>
      <c r="P8">
        <f>SUM(I8:O8)</f>
        <v>1287</v>
      </c>
      <c r="Y8" t="s">
        <v>77</v>
      </c>
      <c r="Z8">
        <f>SUM(Z4:Z6)</f>
        <v>23</v>
      </c>
      <c r="AA8">
        <f t="shared" ref="AA8:AE8" si="11">SUM(AA4:AA6)</f>
        <v>128</v>
      </c>
      <c r="AB8">
        <f t="shared" si="11"/>
        <v>66</v>
      </c>
      <c r="AC8">
        <f t="shared" si="11"/>
        <v>28</v>
      </c>
      <c r="AD8">
        <f t="shared" si="11"/>
        <v>10</v>
      </c>
      <c r="AE8">
        <f t="shared" si="11"/>
        <v>6</v>
      </c>
      <c r="AF8">
        <f>SUM(Z8:AE8)</f>
        <v>261</v>
      </c>
    </row>
    <row r="9" spans="3:39" x14ac:dyDescent="0.2">
      <c r="C9" t="s">
        <v>11</v>
      </c>
      <c r="D9">
        <v>3707591.08</v>
      </c>
      <c r="E9">
        <v>2130675.2799999998</v>
      </c>
      <c r="H9" t="s">
        <v>11</v>
      </c>
      <c r="I9">
        <v>20</v>
      </c>
      <c r="J9">
        <v>182</v>
      </c>
      <c r="K9">
        <v>77</v>
      </c>
      <c r="L9">
        <v>35</v>
      </c>
      <c r="M9">
        <v>5</v>
      </c>
      <c r="N9">
        <v>0</v>
      </c>
      <c r="Q9">
        <f>I9/3707591.08*1000000</f>
        <v>5.3943381479923076</v>
      </c>
      <c r="R9">
        <f t="shared" ref="R9:W9" si="12">J9/3707591.08*1000000</f>
        <v>49.08847714673</v>
      </c>
      <c r="S9">
        <f t="shared" si="12"/>
        <v>20.768201869770383</v>
      </c>
      <c r="T9">
        <f t="shared" si="12"/>
        <v>9.4400917589865383</v>
      </c>
      <c r="U9">
        <f t="shared" si="12"/>
        <v>1.3485845369980769</v>
      </c>
      <c r="V9">
        <f t="shared" si="12"/>
        <v>0</v>
      </c>
      <c r="W9">
        <f t="shared" si="12"/>
        <v>0</v>
      </c>
      <c r="Y9" t="s">
        <v>11</v>
      </c>
      <c r="Z9">
        <v>8</v>
      </c>
      <c r="AA9">
        <v>37</v>
      </c>
      <c r="AB9">
        <v>14</v>
      </c>
      <c r="AC9">
        <v>4</v>
      </c>
      <c r="AG9">
        <f>Z9/2130675.3*1000000</f>
        <v>3.7546781529780726</v>
      </c>
      <c r="AH9">
        <f t="shared" ref="AH9:AM9" si="13">AA9/2130675.3*1000000</f>
        <v>17.365386457523584</v>
      </c>
      <c r="AI9">
        <f t="shared" si="13"/>
        <v>6.570686767711627</v>
      </c>
      <c r="AJ9">
        <f t="shared" si="13"/>
        <v>1.8773390764890363</v>
      </c>
      <c r="AK9">
        <f t="shared" si="13"/>
        <v>0</v>
      </c>
      <c r="AL9">
        <f t="shared" si="13"/>
        <v>0</v>
      </c>
      <c r="AM9">
        <f t="shared" si="13"/>
        <v>0</v>
      </c>
    </row>
    <row r="10" spans="3:39" x14ac:dyDescent="0.2">
      <c r="C10" t="s">
        <v>12</v>
      </c>
      <c r="D10">
        <v>3108052.75</v>
      </c>
      <c r="E10">
        <v>3295623.39</v>
      </c>
      <c r="H10" t="s">
        <v>12</v>
      </c>
      <c r="I10">
        <v>28</v>
      </c>
      <c r="J10">
        <v>143</v>
      </c>
      <c r="K10">
        <v>53</v>
      </c>
      <c r="L10">
        <v>11</v>
      </c>
      <c r="M10">
        <v>2</v>
      </c>
      <c r="Q10">
        <f>I10/3108052.75*1000000</f>
        <v>9.0088561077349798</v>
      </c>
      <c r="R10">
        <f t="shared" ref="R10:W10" si="14">J10/3108052.75*1000000</f>
        <v>46.009515121646501</v>
      </c>
      <c r="S10">
        <f t="shared" si="14"/>
        <v>17.052477632498352</v>
      </c>
      <c r="T10">
        <f t="shared" si="14"/>
        <v>3.539193470895885</v>
      </c>
      <c r="U10">
        <f t="shared" si="14"/>
        <v>0.64348972198107002</v>
      </c>
      <c r="V10">
        <f t="shared" si="14"/>
        <v>0</v>
      </c>
      <c r="W10">
        <f t="shared" si="14"/>
        <v>0</v>
      </c>
      <c r="Y10" t="s">
        <v>12</v>
      </c>
      <c r="Z10">
        <v>15</v>
      </c>
      <c r="AA10">
        <v>88</v>
      </c>
      <c r="AB10">
        <v>31</v>
      </c>
      <c r="AC10">
        <v>10</v>
      </c>
      <c r="AD10">
        <v>5</v>
      </c>
      <c r="AG10">
        <f>Z10/3295623.4*1000000</f>
        <v>4.5514909258139147</v>
      </c>
      <c r="AH10">
        <f t="shared" ref="AH10:AM10" si="15">AA10/3295623.4*1000000</f>
        <v>26.702080098108297</v>
      </c>
      <c r="AI10">
        <f t="shared" si="15"/>
        <v>9.4064145800154222</v>
      </c>
      <c r="AJ10">
        <f t="shared" si="15"/>
        <v>3.034327283875943</v>
      </c>
      <c r="AK10">
        <f t="shared" si="15"/>
        <v>1.5171636419379715</v>
      </c>
      <c r="AL10">
        <f t="shared" si="15"/>
        <v>0</v>
      </c>
      <c r="AM10">
        <f t="shared" si="15"/>
        <v>0</v>
      </c>
    </row>
    <row r="11" spans="3:39" x14ac:dyDescent="0.2">
      <c r="C11" t="s">
        <v>14</v>
      </c>
      <c r="D11">
        <v>3524580.98</v>
      </c>
      <c r="E11">
        <v>4827778.1500000004</v>
      </c>
      <c r="H11" t="s">
        <v>13</v>
      </c>
      <c r="I11">
        <v>19</v>
      </c>
      <c r="J11">
        <v>132</v>
      </c>
      <c r="K11">
        <v>38</v>
      </c>
      <c r="L11">
        <v>8</v>
      </c>
      <c r="M11">
        <v>1</v>
      </c>
      <c r="Q11">
        <f>I11/3524580.98*1000000</f>
        <v>5.390711720858234</v>
      </c>
      <c r="R11">
        <f t="shared" ref="R11:W11" si="16">J11/3524580.98*1000000</f>
        <v>37.451260376488783</v>
      </c>
      <c r="S11">
        <f t="shared" si="16"/>
        <v>10.781423441716468</v>
      </c>
      <c r="T11">
        <f t="shared" si="16"/>
        <v>2.2697733561508353</v>
      </c>
      <c r="U11">
        <f t="shared" si="16"/>
        <v>0.28372166951885441</v>
      </c>
      <c r="V11">
        <f t="shared" si="16"/>
        <v>0</v>
      </c>
      <c r="W11">
        <f t="shared" si="16"/>
        <v>0</v>
      </c>
      <c r="Y11" t="s">
        <v>14</v>
      </c>
      <c r="Z11">
        <v>15</v>
      </c>
      <c r="AA11">
        <v>88</v>
      </c>
      <c r="AB11">
        <v>31</v>
      </c>
      <c r="AC11">
        <v>10</v>
      </c>
      <c r="AD11">
        <v>5</v>
      </c>
      <c r="AG11">
        <f>Z11/4827778.2*1000000</f>
        <v>3.1070192909856544</v>
      </c>
      <c r="AH11">
        <f t="shared" ref="AH11:AM11" si="17">AA11/4827778.2*1000000</f>
        <v>18.227846507115842</v>
      </c>
      <c r="AI11">
        <f t="shared" si="17"/>
        <v>6.4211732013703529</v>
      </c>
      <c r="AJ11">
        <f t="shared" si="17"/>
        <v>2.0713461939904363</v>
      </c>
      <c r="AK11">
        <f t="shared" si="17"/>
        <v>1.0356730969952181</v>
      </c>
      <c r="AL11">
        <f t="shared" si="17"/>
        <v>0</v>
      </c>
      <c r="AM11">
        <f t="shared" si="17"/>
        <v>0</v>
      </c>
    </row>
    <row r="12" spans="3:39" x14ac:dyDescent="0.2">
      <c r="I12">
        <f t="shared" ref="I12:N12" si="18">AVERAGE(I9:I11)</f>
        <v>22.333333333333332</v>
      </c>
      <c r="J12">
        <f t="shared" si="18"/>
        <v>152.33333333333334</v>
      </c>
      <c r="K12">
        <f t="shared" si="18"/>
        <v>56</v>
      </c>
      <c r="L12">
        <f t="shared" si="18"/>
        <v>18</v>
      </c>
      <c r="M12">
        <f t="shared" si="18"/>
        <v>2.6666666666666665</v>
      </c>
      <c r="N12">
        <f t="shared" si="18"/>
        <v>0</v>
      </c>
      <c r="Q12" s="1">
        <f t="shared" ref="Q12:W12" si="19">AVERAGE(Q9:Q11)</f>
        <v>6.5979686588618405</v>
      </c>
      <c r="R12" s="1">
        <f t="shared" si="19"/>
        <v>44.183084214955095</v>
      </c>
      <c r="S12" s="1">
        <f t="shared" si="19"/>
        <v>16.200700981328399</v>
      </c>
      <c r="T12" s="1">
        <f t="shared" si="19"/>
        <v>5.0830195286777533</v>
      </c>
      <c r="U12" s="1">
        <f t="shared" si="19"/>
        <v>0.75859864283266709</v>
      </c>
      <c r="V12" s="1">
        <f t="shared" si="19"/>
        <v>0</v>
      </c>
      <c r="W12" s="1">
        <f t="shared" si="19"/>
        <v>0</v>
      </c>
      <c r="Y12" s="1" t="s">
        <v>10</v>
      </c>
      <c r="Z12" s="1">
        <f>AVERAGE(Z9:Z11)</f>
        <v>12.666666666666666</v>
      </c>
      <c r="AA12" s="1">
        <f>AVERAGE(AA9:AA11)</f>
        <v>71</v>
      </c>
      <c r="AB12" s="1">
        <f>AVERAGE(AB9:AB11)</f>
        <v>25.333333333333332</v>
      </c>
      <c r="AC12" s="1">
        <f>AVERAGE(AC9:AC11)</f>
        <v>8</v>
      </c>
      <c r="AD12" s="1">
        <f>AVERAGE(AD9:AD11)</f>
        <v>5</v>
      </c>
      <c r="AG12" s="1">
        <f>AVERAGE(AG9:AG11)</f>
        <v>3.8043961232592136</v>
      </c>
      <c r="AH12" s="1">
        <f t="shared" ref="AH12" si="20">AVERAGE(AH9:AH11)</f>
        <v>20.765104354249242</v>
      </c>
      <c r="AI12" s="1">
        <f t="shared" ref="AI12" si="21">AVERAGE(AI9:AI11)</f>
        <v>7.4660915163658004</v>
      </c>
      <c r="AJ12" s="1">
        <f t="shared" ref="AJ12" si="22">AVERAGE(AJ9:AJ11)</f>
        <v>2.327670851451805</v>
      </c>
      <c r="AK12" s="1">
        <f t="shared" ref="AK12" si="23">AVERAGE(AK9:AK11)</f>
        <v>0.85094557964439643</v>
      </c>
      <c r="AL12" s="1">
        <f t="shared" ref="AL12" si="24">AVERAGE(AL9:AL11)</f>
        <v>0</v>
      </c>
      <c r="AM12" s="1">
        <f t="shared" ref="AM12" si="25">AVERAGE(AM9:AM11)</f>
        <v>0</v>
      </c>
    </row>
    <row r="13" spans="3:39" x14ac:dyDescent="0.2">
      <c r="H13" t="s">
        <v>77</v>
      </c>
      <c r="I13">
        <f>SUM(I9:I11)</f>
        <v>67</v>
      </c>
      <c r="J13">
        <f t="shared" ref="J13:O13" si="26">SUM(J9:J11)</f>
        <v>457</v>
      </c>
      <c r="K13">
        <f t="shared" si="26"/>
        <v>168</v>
      </c>
      <c r="L13">
        <f t="shared" si="26"/>
        <v>54</v>
      </c>
      <c r="M13">
        <f t="shared" si="26"/>
        <v>8</v>
      </c>
      <c r="N13">
        <f t="shared" si="26"/>
        <v>0</v>
      </c>
      <c r="O13">
        <f t="shared" si="26"/>
        <v>0</v>
      </c>
      <c r="P13">
        <f>SUM(I13:O13)</f>
        <v>754</v>
      </c>
      <c r="Y13" t="s">
        <v>77</v>
      </c>
      <c r="Z13">
        <f>SUM(Z9:Z11)</f>
        <v>38</v>
      </c>
      <c r="AA13">
        <f t="shared" ref="AA13:AE13" si="27">SUM(AA9:AA11)</f>
        <v>213</v>
      </c>
      <c r="AB13">
        <f t="shared" si="27"/>
        <v>76</v>
      </c>
      <c r="AC13">
        <f t="shared" si="27"/>
        <v>24</v>
      </c>
      <c r="AD13">
        <f t="shared" si="27"/>
        <v>10</v>
      </c>
      <c r="AE13">
        <f t="shared" si="27"/>
        <v>0</v>
      </c>
      <c r="AF13">
        <f>SUM(Z13:AE13)</f>
        <v>361</v>
      </c>
    </row>
    <row r="14" spans="3:39" x14ac:dyDescent="0.2">
      <c r="C14" t="s">
        <v>17</v>
      </c>
      <c r="D14">
        <v>3596656.89</v>
      </c>
      <c r="E14">
        <v>1981942.52</v>
      </c>
      <c r="H14" t="s">
        <v>17</v>
      </c>
      <c r="I14">
        <v>30</v>
      </c>
      <c r="J14">
        <v>154</v>
      </c>
      <c r="K14">
        <v>96</v>
      </c>
      <c r="L14">
        <v>27</v>
      </c>
      <c r="M14">
        <v>9</v>
      </c>
      <c r="N14">
        <v>2</v>
      </c>
      <c r="Q14">
        <f>I14/3596656.89*1000000</f>
        <v>8.3410792070299475</v>
      </c>
      <c r="R14">
        <f t="shared" ref="R14:W14" si="28">J14/3596656.89*1000000</f>
        <v>42.817539929420398</v>
      </c>
      <c r="S14">
        <f t="shared" si="28"/>
        <v>26.691453462495833</v>
      </c>
      <c r="T14">
        <f t="shared" si="28"/>
        <v>7.5069712863269533</v>
      </c>
      <c r="U14">
        <f t="shared" si="28"/>
        <v>2.5023237621089844</v>
      </c>
      <c r="V14">
        <f t="shared" si="28"/>
        <v>0.55607194713532981</v>
      </c>
      <c r="W14">
        <f t="shared" si="28"/>
        <v>0</v>
      </c>
      <c r="Y14" t="s">
        <v>17</v>
      </c>
      <c r="Z14">
        <v>5</v>
      </c>
      <c r="AA14">
        <v>35</v>
      </c>
      <c r="AB14">
        <v>14</v>
      </c>
      <c r="AC14">
        <v>6</v>
      </c>
      <c r="AD14">
        <v>1</v>
      </c>
      <c r="AE14">
        <v>1</v>
      </c>
      <c r="AG14">
        <f>Z14/1981942.5*1000000</f>
        <v>2.5227775276023396</v>
      </c>
      <c r="AH14">
        <f t="shared" ref="AH14:AM14" si="29">AA14/1981942.5*1000000</f>
        <v>17.659442693216377</v>
      </c>
      <c r="AI14">
        <f t="shared" si="29"/>
        <v>7.0637770772865514</v>
      </c>
      <c r="AJ14">
        <f t="shared" si="29"/>
        <v>3.0273330331228077</v>
      </c>
      <c r="AK14">
        <f t="shared" si="29"/>
        <v>0.50455550552046791</v>
      </c>
      <c r="AL14">
        <f t="shared" si="29"/>
        <v>0.50455550552046791</v>
      </c>
      <c r="AM14">
        <f t="shared" si="29"/>
        <v>0</v>
      </c>
    </row>
    <row r="15" spans="3:39" x14ac:dyDescent="0.2">
      <c r="C15" t="s">
        <v>18</v>
      </c>
      <c r="D15">
        <v>3386975.36</v>
      </c>
      <c r="E15">
        <v>2657601.14</v>
      </c>
      <c r="H15" t="s">
        <v>18</v>
      </c>
      <c r="I15">
        <v>24</v>
      </c>
      <c r="J15">
        <v>141</v>
      </c>
      <c r="K15">
        <v>60</v>
      </c>
      <c r="L15">
        <v>17</v>
      </c>
      <c r="M15">
        <v>5</v>
      </c>
      <c r="N15">
        <v>3</v>
      </c>
      <c r="Q15">
        <f>I15/3386975.36*1000000</f>
        <v>7.0859682900084637</v>
      </c>
      <c r="R15">
        <f t="shared" ref="R15:W15" si="30">J15/3386975.36*1000000</f>
        <v>41.630063703799721</v>
      </c>
      <c r="S15">
        <f t="shared" si="30"/>
        <v>17.714920725021159</v>
      </c>
      <c r="T15">
        <f t="shared" si="30"/>
        <v>5.0192275387559953</v>
      </c>
      <c r="U15">
        <f t="shared" si="30"/>
        <v>1.4762433937517632</v>
      </c>
      <c r="V15">
        <f t="shared" si="30"/>
        <v>0.88574603625105797</v>
      </c>
      <c r="W15">
        <f t="shared" si="30"/>
        <v>0</v>
      </c>
      <c r="Y15" t="s">
        <v>18</v>
      </c>
      <c r="Z15">
        <v>9</v>
      </c>
      <c r="AA15">
        <v>58</v>
      </c>
      <c r="AB15">
        <v>29</v>
      </c>
      <c r="AC15">
        <v>15</v>
      </c>
      <c r="AD15">
        <v>2</v>
      </c>
      <c r="AE15">
        <v>2</v>
      </c>
      <c r="AG15">
        <f>Z15/2657601.1*1000000</f>
        <v>3.3865127464012565</v>
      </c>
      <c r="AH15">
        <f t="shared" ref="AH15:AM15" si="31">AA15/2657601.1*1000000</f>
        <v>21.824193254585875</v>
      </c>
      <c r="AI15">
        <f t="shared" si="31"/>
        <v>10.912096627292938</v>
      </c>
      <c r="AJ15">
        <f t="shared" si="31"/>
        <v>5.6441879106687605</v>
      </c>
      <c r="AK15">
        <f t="shared" si="31"/>
        <v>0.75255838808916808</v>
      </c>
      <c r="AL15">
        <f t="shared" si="31"/>
        <v>0.75255838808916808</v>
      </c>
      <c r="AM15">
        <f t="shared" si="31"/>
        <v>0</v>
      </c>
    </row>
    <row r="16" spans="3:39" x14ac:dyDescent="0.2">
      <c r="C16" t="s">
        <v>19</v>
      </c>
      <c r="D16">
        <v>3381290.13</v>
      </c>
      <c r="E16">
        <v>2463133.5699999998</v>
      </c>
      <c r="H16" t="s">
        <v>19</v>
      </c>
      <c r="I16">
        <v>18</v>
      </c>
      <c r="J16">
        <v>108</v>
      </c>
      <c r="K16">
        <v>45</v>
      </c>
      <c r="L16">
        <v>15</v>
      </c>
      <c r="M16">
        <v>5</v>
      </c>
      <c r="N16">
        <v>2</v>
      </c>
      <c r="Q16">
        <f>I16/3381290.13*1000000</f>
        <v>5.3234118658726279</v>
      </c>
      <c r="R16">
        <f t="shared" ref="R16:W16" si="32">J16/3381290.13*1000000</f>
        <v>31.940471195235766</v>
      </c>
      <c r="S16">
        <f t="shared" si="32"/>
        <v>13.308529664681569</v>
      </c>
      <c r="T16">
        <f t="shared" si="32"/>
        <v>4.4361765548938568</v>
      </c>
      <c r="U16">
        <f t="shared" si="32"/>
        <v>1.4787255182979522</v>
      </c>
      <c r="V16">
        <f t="shared" si="32"/>
        <v>0.59149020731918089</v>
      </c>
      <c r="W16">
        <f t="shared" si="32"/>
        <v>0</v>
      </c>
      <c r="Y16" t="s">
        <v>19</v>
      </c>
      <c r="Z16">
        <v>13</v>
      </c>
      <c r="AA16">
        <v>60</v>
      </c>
      <c r="AB16">
        <v>42</v>
      </c>
      <c r="AC16">
        <v>24</v>
      </c>
      <c r="AD16">
        <v>5</v>
      </c>
      <c r="AE16">
        <v>3</v>
      </c>
      <c r="AG16">
        <f>Z16/2463133.6*1000000</f>
        <v>5.2778298343216132</v>
      </c>
      <c r="AH16">
        <f t="shared" ref="AH16:AM16" si="33">AA16/2463133.6*1000000</f>
        <v>24.359214619945909</v>
      </c>
      <c r="AI16">
        <f t="shared" si="33"/>
        <v>17.051450233962136</v>
      </c>
      <c r="AJ16">
        <f t="shared" si="33"/>
        <v>9.7436858479783641</v>
      </c>
      <c r="AK16">
        <f t="shared" si="33"/>
        <v>2.029934551662159</v>
      </c>
      <c r="AL16">
        <f t="shared" si="33"/>
        <v>1.2179607309972955</v>
      </c>
      <c r="AM16">
        <f t="shared" si="33"/>
        <v>0</v>
      </c>
    </row>
    <row r="17" spans="3:39" x14ac:dyDescent="0.2">
      <c r="H17" s="1" t="s">
        <v>10</v>
      </c>
      <c r="I17">
        <f t="shared" ref="I17:N17" si="34">AVERAGE(I14:I16)</f>
        <v>24</v>
      </c>
      <c r="J17">
        <f t="shared" si="34"/>
        <v>134.33333333333334</v>
      </c>
      <c r="K17">
        <f t="shared" si="34"/>
        <v>67</v>
      </c>
      <c r="L17">
        <f t="shared" si="34"/>
        <v>19.666666666666668</v>
      </c>
      <c r="M17">
        <f t="shared" si="34"/>
        <v>6.333333333333333</v>
      </c>
      <c r="N17">
        <f t="shared" si="34"/>
        <v>2.3333333333333335</v>
      </c>
      <c r="Q17" s="1">
        <f t="shared" ref="Q17:W17" si="35">AVERAGE(Q14:Q16)</f>
        <v>6.9168197876370137</v>
      </c>
      <c r="R17" s="1">
        <f t="shared" si="35"/>
        <v>38.796024942818633</v>
      </c>
      <c r="S17" s="1">
        <f t="shared" si="35"/>
        <v>19.238301284066186</v>
      </c>
      <c r="T17" s="1">
        <f t="shared" si="35"/>
        <v>5.6541251266589354</v>
      </c>
      <c r="U17" s="1">
        <f t="shared" si="35"/>
        <v>1.8190975580528999</v>
      </c>
      <c r="V17" s="1">
        <f t="shared" si="35"/>
        <v>0.67776939690185622</v>
      </c>
      <c r="W17" s="1">
        <f t="shared" si="35"/>
        <v>0</v>
      </c>
      <c r="Y17" s="1" t="s">
        <v>10</v>
      </c>
      <c r="Z17" s="1">
        <f t="shared" ref="Z17:AE17" si="36">AVERAGE(Z14:Z16)</f>
        <v>9</v>
      </c>
      <c r="AA17" s="1">
        <f t="shared" si="36"/>
        <v>51</v>
      </c>
      <c r="AB17" s="1">
        <f t="shared" si="36"/>
        <v>28.333333333333332</v>
      </c>
      <c r="AC17" s="1">
        <f t="shared" si="36"/>
        <v>15</v>
      </c>
      <c r="AD17" s="1">
        <f t="shared" si="36"/>
        <v>2.6666666666666665</v>
      </c>
      <c r="AE17" s="1">
        <f t="shared" si="36"/>
        <v>2</v>
      </c>
      <c r="AG17" s="1">
        <f>AVERAGE(AG14:AG16)</f>
        <v>3.7290400361084033</v>
      </c>
      <c r="AH17" s="1">
        <f t="shared" ref="AH17:AM17" si="37">AVERAGE(AH14:AH16)</f>
        <v>21.280950189249388</v>
      </c>
      <c r="AI17" s="1">
        <f t="shared" si="37"/>
        <v>11.675774646180543</v>
      </c>
      <c r="AJ17" s="1">
        <f t="shared" si="37"/>
        <v>6.1384022639233109</v>
      </c>
      <c r="AK17" s="1">
        <f t="shared" si="37"/>
        <v>1.0956828150905984</v>
      </c>
      <c r="AL17" s="1">
        <f t="shared" si="37"/>
        <v>0.82502487486897724</v>
      </c>
      <c r="AM17" s="1">
        <f t="shared" si="37"/>
        <v>0</v>
      </c>
    </row>
    <row r="18" spans="3:39" x14ac:dyDescent="0.2">
      <c r="H18" t="s">
        <v>77</v>
      </c>
      <c r="I18">
        <f>SUM(I14:I16)</f>
        <v>72</v>
      </c>
      <c r="J18">
        <f t="shared" ref="J18:O18" si="38">SUM(J14:J16)</f>
        <v>403</v>
      </c>
      <c r="K18">
        <f t="shared" si="38"/>
        <v>201</v>
      </c>
      <c r="L18">
        <f t="shared" si="38"/>
        <v>59</v>
      </c>
      <c r="M18">
        <f t="shared" si="38"/>
        <v>19</v>
      </c>
      <c r="N18">
        <f t="shared" si="38"/>
        <v>7</v>
      </c>
      <c r="O18">
        <f t="shared" si="38"/>
        <v>0</v>
      </c>
      <c r="P18">
        <f>SUM(I18:O18)</f>
        <v>761</v>
      </c>
      <c r="Y18" t="s">
        <v>77</v>
      </c>
      <c r="Z18">
        <f>SUM(Z14:Z16)</f>
        <v>27</v>
      </c>
      <c r="AA18">
        <f t="shared" ref="AA18:AE18" si="39">SUM(AA14:AA16)</f>
        <v>153</v>
      </c>
      <c r="AB18">
        <f t="shared" si="39"/>
        <v>85</v>
      </c>
      <c r="AC18">
        <f t="shared" si="39"/>
        <v>45</v>
      </c>
      <c r="AD18">
        <f t="shared" si="39"/>
        <v>8</v>
      </c>
      <c r="AE18">
        <f t="shared" si="39"/>
        <v>6</v>
      </c>
      <c r="AF18">
        <f>SUM(Z18:AE18)</f>
        <v>324</v>
      </c>
    </row>
    <row r="19" spans="3:39" x14ac:dyDescent="0.2">
      <c r="C19" t="s">
        <v>20</v>
      </c>
      <c r="D19">
        <v>3511332.28</v>
      </c>
      <c r="E19">
        <v>2384911.6</v>
      </c>
      <c r="H19" t="s">
        <v>20</v>
      </c>
      <c r="I19">
        <v>25</v>
      </c>
      <c r="J19">
        <v>133</v>
      </c>
      <c r="K19">
        <v>67</v>
      </c>
      <c r="L19">
        <v>12</v>
      </c>
      <c r="M19">
        <v>2</v>
      </c>
      <c r="Q19">
        <f>I19/3511332.28*1000000</f>
        <v>7.1198046799490031</v>
      </c>
      <c r="R19">
        <f t="shared" ref="R19:W19" si="40">J19/3511332.28*1000000</f>
        <v>37.877360897328693</v>
      </c>
      <c r="S19">
        <f t="shared" si="40"/>
        <v>19.081076542263329</v>
      </c>
      <c r="T19">
        <f t="shared" si="40"/>
        <v>3.4175062463755213</v>
      </c>
      <c r="U19">
        <f t="shared" si="40"/>
        <v>0.56958437439592025</v>
      </c>
      <c r="V19">
        <f t="shared" si="40"/>
        <v>0</v>
      </c>
      <c r="W19">
        <f t="shared" si="40"/>
        <v>0</v>
      </c>
      <c r="Y19" t="s">
        <v>20</v>
      </c>
      <c r="Z19">
        <v>4</v>
      </c>
      <c r="AA19">
        <v>38</v>
      </c>
      <c r="AB19">
        <v>14</v>
      </c>
      <c r="AC19">
        <v>4</v>
      </c>
      <c r="AG19">
        <f>Z19/2384911.6*1000000</f>
        <v>1.6772110127687752</v>
      </c>
      <c r="AH19">
        <f t="shared" ref="AH19:AM19" si="41">AA19/2384911.6*1000000</f>
        <v>15.933504621303364</v>
      </c>
      <c r="AI19">
        <f t="shared" si="41"/>
        <v>5.8702385446907135</v>
      </c>
      <c r="AJ19">
        <f t="shared" si="41"/>
        <v>1.6772110127687752</v>
      </c>
      <c r="AK19">
        <f t="shared" si="41"/>
        <v>0</v>
      </c>
      <c r="AL19">
        <f t="shared" si="41"/>
        <v>0</v>
      </c>
      <c r="AM19">
        <f t="shared" si="41"/>
        <v>0</v>
      </c>
    </row>
    <row r="20" spans="3:39" x14ac:dyDescent="0.2">
      <c r="C20" t="s">
        <v>21</v>
      </c>
      <c r="D20">
        <v>3320468.13</v>
      </c>
      <c r="E20">
        <v>2694492.01</v>
      </c>
      <c r="H20" t="s">
        <v>21</v>
      </c>
      <c r="I20">
        <v>19</v>
      </c>
      <c r="J20">
        <v>135</v>
      </c>
      <c r="K20">
        <v>46</v>
      </c>
      <c r="L20">
        <v>9</v>
      </c>
      <c r="M20">
        <v>2</v>
      </c>
      <c r="Q20">
        <f>I20/3320468.13*1000000</f>
        <v>5.7220847350822188</v>
      </c>
      <c r="R20">
        <f t="shared" ref="R20:W20" si="42">J20/3320468.13*1000000</f>
        <v>40.656917854531557</v>
      </c>
      <c r="S20">
        <f t="shared" si="42"/>
        <v>13.85346830598853</v>
      </c>
      <c r="T20">
        <f t="shared" si="42"/>
        <v>2.7104611903021039</v>
      </c>
      <c r="U20">
        <f t="shared" si="42"/>
        <v>0.60232470895602297</v>
      </c>
      <c r="V20">
        <f t="shared" si="42"/>
        <v>0</v>
      </c>
      <c r="W20">
        <f t="shared" si="42"/>
        <v>0</v>
      </c>
      <c r="Y20" t="s">
        <v>21</v>
      </c>
      <c r="Z20">
        <v>6</v>
      </c>
      <c r="AA20">
        <v>44</v>
      </c>
      <c r="AB20">
        <v>17</v>
      </c>
      <c r="AC20">
        <v>5</v>
      </c>
      <c r="AD20">
        <v>2</v>
      </c>
      <c r="AG20">
        <f>Z20/2694492*1000000</f>
        <v>2.2267648224600407</v>
      </c>
      <c r="AH20">
        <f t="shared" ref="AH20:AM20" si="43">AA20/2694492*1000000</f>
        <v>16.3296086980403</v>
      </c>
      <c r="AI20">
        <f t="shared" si="43"/>
        <v>6.3091669969701147</v>
      </c>
      <c r="AJ20">
        <f t="shared" si="43"/>
        <v>1.8556373520500338</v>
      </c>
      <c r="AK20">
        <f t="shared" si="43"/>
        <v>0.74225494082001353</v>
      </c>
      <c r="AL20">
        <f t="shared" si="43"/>
        <v>0</v>
      </c>
      <c r="AM20">
        <f t="shared" si="43"/>
        <v>0</v>
      </c>
    </row>
    <row r="21" spans="3:39" x14ac:dyDescent="0.2">
      <c r="C21" t="s">
        <v>22</v>
      </c>
      <c r="D21">
        <v>4165557.83</v>
      </c>
      <c r="E21">
        <v>2874268.76</v>
      </c>
      <c r="H21" t="s">
        <v>22</v>
      </c>
      <c r="I21">
        <v>11</v>
      </c>
      <c r="J21">
        <v>118</v>
      </c>
      <c r="K21">
        <v>30</v>
      </c>
      <c r="L21">
        <v>4</v>
      </c>
      <c r="M21">
        <v>1</v>
      </c>
      <c r="Q21">
        <f>I21/4165557.83*1000000</f>
        <v>2.6407027459273085</v>
      </c>
      <c r="R21">
        <f t="shared" ref="R21:W21" si="44">J21/4165557.83*1000000</f>
        <v>28.327538547220218</v>
      </c>
      <c r="S21">
        <f t="shared" si="44"/>
        <v>7.2019165798017504</v>
      </c>
      <c r="T21">
        <f t="shared" si="44"/>
        <v>0.96025554397356672</v>
      </c>
      <c r="U21">
        <f t="shared" si="44"/>
        <v>0.24006388599339168</v>
      </c>
      <c r="V21">
        <f t="shared" si="44"/>
        <v>0</v>
      </c>
      <c r="W21">
        <f t="shared" si="44"/>
        <v>0</v>
      </c>
      <c r="Y21" t="s">
        <v>22</v>
      </c>
      <c r="Z21">
        <v>12</v>
      </c>
      <c r="AA21">
        <v>74</v>
      </c>
      <c r="AB21">
        <v>44</v>
      </c>
      <c r="AC21">
        <v>13</v>
      </c>
      <c r="AD21">
        <v>3</v>
      </c>
      <c r="AE21">
        <v>1</v>
      </c>
      <c r="AG21">
        <f>Z21/2874268.8*1000000</f>
        <v>4.1749748666513034</v>
      </c>
      <c r="AH21">
        <f t="shared" ref="AH21:AM21" si="45">AA21/2874268.8*1000000</f>
        <v>25.745678344349702</v>
      </c>
      <c r="AI21">
        <f t="shared" si="45"/>
        <v>15.308241177721444</v>
      </c>
      <c r="AJ21">
        <f t="shared" si="45"/>
        <v>4.5228894388722454</v>
      </c>
      <c r="AK21">
        <f t="shared" si="45"/>
        <v>1.0437437166628258</v>
      </c>
      <c r="AL21">
        <f t="shared" si="45"/>
        <v>0.34791457222094196</v>
      </c>
      <c r="AM21">
        <f t="shared" si="45"/>
        <v>0</v>
      </c>
    </row>
    <row r="22" spans="3:39" x14ac:dyDescent="0.2">
      <c r="H22" s="1" t="s">
        <v>10</v>
      </c>
      <c r="I22">
        <f t="shared" ref="I22:N22" si="46">AVERAGE(I19:I21)</f>
        <v>18.333333333333332</v>
      </c>
      <c r="J22">
        <f t="shared" si="46"/>
        <v>128.66666666666666</v>
      </c>
      <c r="K22">
        <f t="shared" si="46"/>
        <v>47.666666666666664</v>
      </c>
      <c r="L22">
        <f t="shared" si="46"/>
        <v>8.3333333333333339</v>
      </c>
      <c r="M22">
        <f t="shared" si="46"/>
        <v>1.6666666666666667</v>
      </c>
      <c r="N22" t="e">
        <f t="shared" si="46"/>
        <v>#DIV/0!</v>
      </c>
      <c r="Q22" s="1">
        <f t="shared" ref="Q22:W22" si="47">AVERAGE(Q19:Q21)</f>
        <v>5.1608640536528432</v>
      </c>
      <c r="R22" s="1">
        <f t="shared" si="47"/>
        <v>35.620605766360157</v>
      </c>
      <c r="S22" s="1">
        <f t="shared" si="47"/>
        <v>13.37882047601787</v>
      </c>
      <c r="T22" s="1">
        <f t="shared" si="47"/>
        <v>2.3627409935503976</v>
      </c>
      <c r="U22" s="1">
        <f t="shared" si="47"/>
        <v>0.47065765644844498</v>
      </c>
      <c r="V22" s="1">
        <f t="shared" si="47"/>
        <v>0</v>
      </c>
      <c r="W22" s="1">
        <f t="shared" si="47"/>
        <v>0</v>
      </c>
      <c r="AG22" s="1">
        <f>AVERAGE(AG19:AG21)</f>
        <v>2.6929835672933731</v>
      </c>
      <c r="AH22" s="1">
        <f t="shared" ref="AH22:AM22" si="48">AVERAGE(AH19:AH21)</f>
        <v>19.336263887897786</v>
      </c>
      <c r="AI22" s="1">
        <f t="shared" si="48"/>
        <v>9.1625489064607564</v>
      </c>
      <c r="AJ22" s="1">
        <f t="shared" si="48"/>
        <v>2.6852459345636848</v>
      </c>
      <c r="AK22" s="1">
        <f t="shared" si="48"/>
        <v>0.59533288582761312</v>
      </c>
      <c r="AL22" s="1">
        <f t="shared" si="48"/>
        <v>0.11597152407364732</v>
      </c>
      <c r="AM22" s="1">
        <f t="shared" si="48"/>
        <v>0</v>
      </c>
    </row>
    <row r="23" spans="3:39" x14ac:dyDescent="0.2">
      <c r="H23" t="s">
        <v>77</v>
      </c>
      <c r="I23">
        <f>SUM(I19:I21)</f>
        <v>55</v>
      </c>
      <c r="J23">
        <f t="shared" ref="J23:O23" si="49">SUM(J19:J21)</f>
        <v>386</v>
      </c>
      <c r="K23">
        <f t="shared" si="49"/>
        <v>143</v>
      </c>
      <c r="L23">
        <f t="shared" si="49"/>
        <v>25</v>
      </c>
      <c r="M23">
        <f t="shared" si="49"/>
        <v>5</v>
      </c>
      <c r="N23">
        <f t="shared" si="49"/>
        <v>0</v>
      </c>
      <c r="O23">
        <f t="shared" si="49"/>
        <v>0</v>
      </c>
      <c r="P23">
        <f>SUM(I23:O23)</f>
        <v>614</v>
      </c>
      <c r="Y23" t="s">
        <v>77</v>
      </c>
      <c r="Z23">
        <f>SUM(Z19:Z21)</f>
        <v>22</v>
      </c>
      <c r="AA23">
        <f t="shared" ref="AA23:AE23" si="50">SUM(AA19:AA21)</f>
        <v>156</v>
      </c>
      <c r="AB23">
        <f t="shared" si="50"/>
        <v>75</v>
      </c>
      <c r="AC23">
        <f t="shared" si="50"/>
        <v>22</v>
      </c>
      <c r="AD23">
        <f t="shared" si="50"/>
        <v>5</v>
      </c>
      <c r="AE23">
        <f t="shared" si="50"/>
        <v>1</v>
      </c>
      <c r="AF23">
        <f>SUM(Z23:AE23)</f>
        <v>281</v>
      </c>
    </row>
    <row r="24" spans="3:39" x14ac:dyDescent="0.2">
      <c r="Z24" t="s">
        <v>78</v>
      </c>
      <c r="AG24" t="s">
        <v>75</v>
      </c>
    </row>
    <row r="25" spans="3:39" x14ac:dyDescent="0.2">
      <c r="Q25" t="s">
        <v>1</v>
      </c>
      <c r="R25" t="s">
        <v>2</v>
      </c>
      <c r="S25" t="s">
        <v>3</v>
      </c>
      <c r="T25" t="s">
        <v>4</v>
      </c>
      <c r="U25" t="s">
        <v>5</v>
      </c>
      <c r="V25" t="s">
        <v>15</v>
      </c>
      <c r="W25" t="s">
        <v>6</v>
      </c>
      <c r="Z25" t="s">
        <v>1</v>
      </c>
      <c r="AA25" t="s">
        <v>2</v>
      </c>
      <c r="AB25" t="s">
        <v>3</v>
      </c>
      <c r="AC25" t="s">
        <v>4</v>
      </c>
      <c r="AD25" t="s">
        <v>5</v>
      </c>
      <c r="AE25" t="s">
        <v>15</v>
      </c>
      <c r="AF25" t="s">
        <v>6</v>
      </c>
      <c r="AG25" t="s">
        <v>1</v>
      </c>
      <c r="AH25" t="s">
        <v>2</v>
      </c>
      <c r="AI25" t="s">
        <v>3</v>
      </c>
      <c r="AJ25" t="s">
        <v>4</v>
      </c>
      <c r="AK25" t="s">
        <v>5</v>
      </c>
      <c r="AL25" t="s">
        <v>15</v>
      </c>
      <c r="AM25" t="s">
        <v>6</v>
      </c>
    </row>
    <row r="26" spans="3:39" x14ac:dyDescent="0.2">
      <c r="C26" t="s">
        <v>23</v>
      </c>
      <c r="D26">
        <v>4649081.5199999996</v>
      </c>
      <c r="E26">
        <v>1987709.92</v>
      </c>
      <c r="H26" t="s">
        <v>23</v>
      </c>
      <c r="I26">
        <v>51</v>
      </c>
      <c r="J26">
        <v>291</v>
      </c>
      <c r="K26">
        <v>141</v>
      </c>
      <c r="L26">
        <v>47</v>
      </c>
      <c r="M26">
        <v>16</v>
      </c>
      <c r="N26">
        <v>4</v>
      </c>
      <c r="Q26">
        <f>I26/4649081.52*1000000</f>
        <v>10.969908740167673</v>
      </c>
      <c r="R26">
        <f t="shared" ref="R26:W26" si="51">J26/4649081.52*1000000</f>
        <v>62.5930086938979</v>
      </c>
      <c r="S26">
        <f t="shared" si="51"/>
        <v>30.328571222816503</v>
      </c>
      <c r="T26">
        <f t="shared" si="51"/>
        <v>10.109523740938835</v>
      </c>
      <c r="U26">
        <f t="shared" si="51"/>
        <v>3.4415399969153482</v>
      </c>
      <c r="V26">
        <f t="shared" si="51"/>
        <v>0.86038499922883704</v>
      </c>
      <c r="W26">
        <f t="shared" si="51"/>
        <v>0</v>
      </c>
      <c r="Y26" t="s">
        <v>23</v>
      </c>
      <c r="Z26">
        <v>16</v>
      </c>
      <c r="AA26">
        <v>64</v>
      </c>
      <c r="AB26">
        <v>26</v>
      </c>
      <c r="AC26">
        <v>11</v>
      </c>
      <c r="AD26">
        <v>1</v>
      </c>
      <c r="AE26">
        <v>1</v>
      </c>
      <c r="AG26">
        <f>Z26/1987709*1000000</f>
        <v>8.0494680056285901</v>
      </c>
      <c r="AH26">
        <f t="shared" ref="AH26:AM26" si="52">AA26/1987709*1000000</f>
        <v>32.19787202251436</v>
      </c>
      <c r="AI26">
        <f t="shared" si="52"/>
        <v>13.08038550914646</v>
      </c>
      <c r="AJ26">
        <f t="shared" si="52"/>
        <v>5.5340092538696561</v>
      </c>
      <c r="AK26">
        <f t="shared" si="52"/>
        <v>0.50309175035178688</v>
      </c>
      <c r="AL26">
        <f t="shared" si="52"/>
        <v>0.50309175035178688</v>
      </c>
      <c r="AM26">
        <f t="shared" si="52"/>
        <v>0</v>
      </c>
    </row>
    <row r="27" spans="3:39" x14ac:dyDescent="0.2">
      <c r="C27" t="s">
        <v>24</v>
      </c>
      <c r="D27">
        <v>4086107.5</v>
      </c>
      <c r="E27">
        <v>2542738.58</v>
      </c>
      <c r="H27" t="s">
        <v>24</v>
      </c>
      <c r="I27">
        <v>46</v>
      </c>
      <c r="J27">
        <v>238</v>
      </c>
      <c r="K27">
        <v>113</v>
      </c>
      <c r="L27">
        <v>36</v>
      </c>
      <c r="M27">
        <v>11</v>
      </c>
      <c r="Q27">
        <f>I27/4086107.5*1000000</f>
        <v>11.257657807583378</v>
      </c>
      <c r="R27">
        <f t="shared" ref="R27:W27" si="53">J27/4086107.5*1000000</f>
        <v>58.246142569670525</v>
      </c>
      <c r="S27">
        <f t="shared" si="53"/>
        <v>27.654681136020042</v>
      </c>
      <c r="T27">
        <f t="shared" si="53"/>
        <v>8.8103408928913396</v>
      </c>
      <c r="U27">
        <f t="shared" si="53"/>
        <v>2.6920486061612428</v>
      </c>
      <c r="V27">
        <f t="shared" si="53"/>
        <v>0</v>
      </c>
      <c r="W27">
        <f t="shared" si="53"/>
        <v>0</v>
      </c>
      <c r="Y27" t="s">
        <v>24</v>
      </c>
      <c r="Z27">
        <v>12</v>
      </c>
      <c r="AA27">
        <v>80</v>
      </c>
      <c r="AB27">
        <v>42</v>
      </c>
      <c r="AC27">
        <v>13</v>
      </c>
      <c r="AD27">
        <v>6</v>
      </c>
      <c r="AE27">
        <v>1</v>
      </c>
      <c r="AG27">
        <f>Z27/2542738.6*1000000</f>
        <v>4.7193211288018357</v>
      </c>
      <c r="AH27">
        <f t="shared" ref="AH27:AM27" si="54">AA27/2542738.6*1000000</f>
        <v>31.462140858678907</v>
      </c>
      <c r="AI27">
        <f t="shared" si="54"/>
        <v>16.517623950806424</v>
      </c>
      <c r="AJ27">
        <f t="shared" si="54"/>
        <v>5.1125978895353219</v>
      </c>
      <c r="AK27">
        <f t="shared" si="54"/>
        <v>2.3596605644009179</v>
      </c>
      <c r="AL27">
        <f t="shared" si="54"/>
        <v>0.39327676073348633</v>
      </c>
      <c r="AM27">
        <f t="shared" si="54"/>
        <v>0</v>
      </c>
    </row>
    <row r="28" spans="3:39" x14ac:dyDescent="0.2">
      <c r="C28" t="s">
        <v>25</v>
      </c>
      <c r="D28">
        <v>4048031.78</v>
      </c>
      <c r="E28">
        <v>3320071.21</v>
      </c>
      <c r="H28" t="s">
        <v>25</v>
      </c>
      <c r="I28">
        <v>28</v>
      </c>
      <c r="J28">
        <v>237</v>
      </c>
      <c r="K28">
        <v>87</v>
      </c>
      <c r="L28">
        <v>38</v>
      </c>
      <c r="M28">
        <v>9</v>
      </c>
      <c r="Q28">
        <f>I28/4048031.78*1000000</f>
        <v>6.9169417439702015</v>
      </c>
      <c r="R28">
        <f t="shared" ref="R28:W28" si="55">J28/4048031.78*1000000</f>
        <v>58.546971190033496</v>
      </c>
      <c r="S28">
        <f t="shared" si="55"/>
        <v>21.491926133050271</v>
      </c>
      <c r="T28">
        <f t="shared" si="55"/>
        <v>9.3872780811024175</v>
      </c>
      <c r="U28">
        <f t="shared" si="55"/>
        <v>2.2233027034189936</v>
      </c>
      <c r="V28">
        <f t="shared" si="55"/>
        <v>0</v>
      </c>
      <c r="W28">
        <f t="shared" si="55"/>
        <v>0</v>
      </c>
      <c r="Y28" t="s">
        <v>25</v>
      </c>
      <c r="Z28">
        <v>22</v>
      </c>
      <c r="AA28">
        <v>98</v>
      </c>
      <c r="AB28">
        <v>56</v>
      </c>
      <c r="AC28">
        <v>16</v>
      </c>
      <c r="AD28">
        <v>7</v>
      </c>
      <c r="AE28">
        <v>2</v>
      </c>
      <c r="AF28">
        <v>1</v>
      </c>
      <c r="AG28">
        <f>Z28/3320071.2*1000000</f>
        <v>6.626363916532874</v>
      </c>
      <c r="AH28">
        <f t="shared" ref="AH28:AM28" si="56">AA28/3320071.2*1000000</f>
        <v>29.517439264555527</v>
      </c>
      <c r="AI28">
        <f t="shared" si="56"/>
        <v>16.867108151174591</v>
      </c>
      <c r="AJ28">
        <f t="shared" si="56"/>
        <v>4.8191737574784543</v>
      </c>
      <c r="AK28">
        <f t="shared" si="56"/>
        <v>2.1083885188968239</v>
      </c>
      <c r="AL28">
        <f t="shared" si="56"/>
        <v>0.60239671968480679</v>
      </c>
      <c r="AM28">
        <f t="shared" si="56"/>
        <v>0.3011983598424034</v>
      </c>
    </row>
    <row r="29" spans="3:39" x14ac:dyDescent="0.2">
      <c r="H29" t="s">
        <v>10</v>
      </c>
      <c r="I29">
        <f t="shared" ref="I29:N29" si="57">AVERAGE(I26:I28)</f>
        <v>41.666666666666664</v>
      </c>
      <c r="J29">
        <f t="shared" si="57"/>
        <v>255.33333333333334</v>
      </c>
      <c r="K29">
        <f t="shared" si="57"/>
        <v>113.66666666666667</v>
      </c>
      <c r="L29">
        <f t="shared" si="57"/>
        <v>40.333333333333336</v>
      </c>
      <c r="M29">
        <f t="shared" si="57"/>
        <v>12</v>
      </c>
      <c r="N29">
        <f t="shared" si="57"/>
        <v>4</v>
      </c>
      <c r="Q29" s="1">
        <f t="shared" ref="Q29:W29" si="58">AVERAGE(Q26:Q28)</f>
        <v>9.7148360972404184</v>
      </c>
      <c r="R29" s="1">
        <f t="shared" si="58"/>
        <v>59.79537415120064</v>
      </c>
      <c r="S29" s="1">
        <f t="shared" si="58"/>
        <v>26.491726163962273</v>
      </c>
      <c r="T29" s="1">
        <f t="shared" si="58"/>
        <v>9.4357142383108634</v>
      </c>
      <c r="U29" s="1">
        <f t="shared" si="58"/>
        <v>2.7856304354985277</v>
      </c>
      <c r="V29" s="1">
        <f t="shared" si="58"/>
        <v>0.2867949997429457</v>
      </c>
      <c r="W29" s="1">
        <f t="shared" si="58"/>
        <v>0</v>
      </c>
      <c r="Y29" t="s">
        <v>10</v>
      </c>
      <c r="Z29" s="1">
        <f t="shared" ref="Z29:AG29" si="59">AVERAGE(Z26:Z28)</f>
        <v>16.666666666666668</v>
      </c>
      <c r="AA29" s="1">
        <f t="shared" si="59"/>
        <v>80.666666666666671</v>
      </c>
      <c r="AB29" s="1">
        <f t="shared" si="59"/>
        <v>41.333333333333336</v>
      </c>
      <c r="AC29" s="1">
        <f t="shared" si="59"/>
        <v>13.333333333333334</v>
      </c>
      <c r="AD29" s="1">
        <f t="shared" si="59"/>
        <v>4.666666666666667</v>
      </c>
      <c r="AE29" s="1">
        <f t="shared" si="59"/>
        <v>1.3333333333333333</v>
      </c>
      <c r="AF29" s="1">
        <f t="shared" si="59"/>
        <v>1</v>
      </c>
      <c r="AG29" s="1">
        <f t="shared" si="59"/>
        <v>6.4650510169877675</v>
      </c>
      <c r="AH29" s="1">
        <f t="shared" ref="AH29:AM29" si="60">AVERAGE(AH26:AH28)</f>
        <v>31.059150715249597</v>
      </c>
      <c r="AI29" s="1">
        <f t="shared" si="60"/>
        <v>15.488372537042492</v>
      </c>
      <c r="AJ29" s="1">
        <f t="shared" si="60"/>
        <v>5.1552603002944775</v>
      </c>
      <c r="AK29" s="1">
        <f t="shared" si="60"/>
        <v>1.6570469445498428</v>
      </c>
      <c r="AL29" s="1">
        <f t="shared" si="60"/>
        <v>0.49958841025669337</v>
      </c>
      <c r="AM29" s="1">
        <f t="shared" si="60"/>
        <v>0.10039945328080113</v>
      </c>
    </row>
    <row r="30" spans="3:39" x14ac:dyDescent="0.2">
      <c r="H30" t="s">
        <v>77</v>
      </c>
      <c r="I30">
        <f>SUM(I26:I28)</f>
        <v>125</v>
      </c>
      <c r="J30">
        <f t="shared" ref="J30:O30" si="61">SUM(J26:J28)</f>
        <v>766</v>
      </c>
      <c r="K30">
        <f t="shared" si="61"/>
        <v>341</v>
      </c>
      <c r="L30">
        <f t="shared" si="61"/>
        <v>121</v>
      </c>
      <c r="M30">
        <f t="shared" si="61"/>
        <v>36</v>
      </c>
      <c r="N30">
        <f t="shared" si="61"/>
        <v>4</v>
      </c>
      <c r="O30">
        <f t="shared" si="61"/>
        <v>0</v>
      </c>
      <c r="P30">
        <f>SUM(I30:O30)</f>
        <v>1393</v>
      </c>
      <c r="Y30" t="s">
        <v>77</v>
      </c>
      <c r="Z30">
        <f>SUM(Z26:Z28)</f>
        <v>50</v>
      </c>
      <c r="AA30">
        <f t="shared" ref="AA30:AE30" si="62">SUM(AA26:AA28)</f>
        <v>242</v>
      </c>
      <c r="AB30">
        <f t="shared" si="62"/>
        <v>124</v>
      </c>
      <c r="AC30">
        <f t="shared" si="62"/>
        <v>40</v>
      </c>
      <c r="AD30">
        <f t="shared" si="62"/>
        <v>14</v>
      </c>
      <c r="AE30">
        <f t="shared" si="62"/>
        <v>4</v>
      </c>
      <c r="AF30">
        <f>SUM(Z30:AE30)</f>
        <v>474</v>
      </c>
    </row>
    <row r="31" spans="3:39" x14ac:dyDescent="0.2">
      <c r="C31" t="s">
        <v>27</v>
      </c>
      <c r="D31">
        <v>3931448.89</v>
      </c>
      <c r="E31">
        <v>1963806.72</v>
      </c>
      <c r="H31" t="s">
        <v>27</v>
      </c>
      <c r="I31">
        <v>45</v>
      </c>
      <c r="J31">
        <v>214</v>
      </c>
      <c r="K31">
        <v>102</v>
      </c>
      <c r="L31">
        <v>43</v>
      </c>
      <c r="M31">
        <v>17</v>
      </c>
      <c r="N31">
        <v>2</v>
      </c>
      <c r="Q31">
        <f>I31/3931448.89*1000000</f>
        <v>11.446161773706791</v>
      </c>
      <c r="R31">
        <f t="shared" ref="R31:W31" si="63">J31/3931448.89*1000000</f>
        <v>54.432858212738971</v>
      </c>
      <c r="S31">
        <f t="shared" si="63"/>
        <v>25.944633353735394</v>
      </c>
      <c r="T31">
        <f t="shared" si="63"/>
        <v>10.937443472653158</v>
      </c>
      <c r="U31">
        <f t="shared" si="63"/>
        <v>4.3241055589558997</v>
      </c>
      <c r="V31">
        <f t="shared" si="63"/>
        <v>0.50871830105363514</v>
      </c>
      <c r="W31">
        <f t="shared" si="63"/>
        <v>0</v>
      </c>
      <c r="Y31" t="s">
        <v>27</v>
      </c>
      <c r="Z31">
        <v>6</v>
      </c>
      <c r="AA31">
        <v>38</v>
      </c>
      <c r="AB31">
        <v>10</v>
      </c>
      <c r="AC31">
        <v>7</v>
      </c>
      <c r="AD31">
        <v>1</v>
      </c>
      <c r="AG31">
        <f>Z31/1963806.7*1000000</f>
        <v>3.0552905232475274</v>
      </c>
      <c r="AH31">
        <f t="shared" ref="AH31:AM31" si="64">AA31/1963806.7*1000000</f>
        <v>19.350173313901006</v>
      </c>
      <c r="AI31">
        <f t="shared" si="64"/>
        <v>5.0921508720792126</v>
      </c>
      <c r="AJ31">
        <f t="shared" si="64"/>
        <v>3.5645056104554484</v>
      </c>
      <c r="AK31">
        <f t="shared" si="64"/>
        <v>0.50921508720792119</v>
      </c>
      <c r="AL31">
        <f t="shared" si="64"/>
        <v>0</v>
      </c>
      <c r="AM31">
        <f t="shared" si="64"/>
        <v>0</v>
      </c>
    </row>
    <row r="32" spans="3:39" x14ac:dyDescent="0.2">
      <c r="C32" t="s">
        <v>26</v>
      </c>
      <c r="D32">
        <v>4145262.34</v>
      </c>
      <c r="E32">
        <v>2674003.71</v>
      </c>
      <c r="H32" t="s">
        <v>26</v>
      </c>
      <c r="I32">
        <v>30</v>
      </c>
      <c r="J32">
        <v>200</v>
      </c>
      <c r="K32">
        <v>102</v>
      </c>
      <c r="L32">
        <v>37</v>
      </c>
      <c r="M32">
        <v>10</v>
      </c>
      <c r="N32">
        <v>2</v>
      </c>
      <c r="Q32">
        <f>I32/4145262.34*1000000</f>
        <v>7.2371776595447033</v>
      </c>
      <c r="R32">
        <f t="shared" ref="R32:W32" si="65">J32/4145262.34*1000000</f>
        <v>48.247851063631359</v>
      </c>
      <c r="S32">
        <f t="shared" si="65"/>
        <v>24.606404042451992</v>
      </c>
      <c r="T32">
        <f t="shared" si="65"/>
        <v>8.9258524467718008</v>
      </c>
      <c r="U32">
        <f t="shared" si="65"/>
        <v>2.4123925531815678</v>
      </c>
      <c r="V32">
        <f t="shared" si="65"/>
        <v>0.48247851063631358</v>
      </c>
      <c r="W32">
        <f t="shared" si="65"/>
        <v>0</v>
      </c>
      <c r="Y32" t="s">
        <v>26</v>
      </c>
      <c r="Z32">
        <v>10</v>
      </c>
      <c r="AA32">
        <v>60</v>
      </c>
      <c r="AB32">
        <v>17</v>
      </c>
      <c r="AC32">
        <v>5</v>
      </c>
      <c r="AD32">
        <v>1</v>
      </c>
      <c r="AG32">
        <f>Z32/2674003.7*1000000</f>
        <v>3.7397106069823312</v>
      </c>
      <c r="AH32">
        <f t="shared" ref="AH32:AM32" si="66">AA32/2674003.7*1000000</f>
        <v>22.438263641893986</v>
      </c>
      <c r="AI32">
        <f t="shared" si="66"/>
        <v>6.3575080318699628</v>
      </c>
      <c r="AJ32">
        <f t="shared" si="66"/>
        <v>1.8698553034911656</v>
      </c>
      <c r="AK32">
        <f t="shared" si="66"/>
        <v>0.3739710606982331</v>
      </c>
      <c r="AL32">
        <f t="shared" si="66"/>
        <v>0</v>
      </c>
      <c r="AM32">
        <f t="shared" si="66"/>
        <v>0</v>
      </c>
    </row>
    <row r="33" spans="3:39" x14ac:dyDescent="0.2">
      <c r="C33" t="s">
        <v>28</v>
      </c>
      <c r="D33">
        <v>4324506.28</v>
      </c>
      <c r="E33">
        <v>3121467.42</v>
      </c>
      <c r="H33" t="s">
        <v>28</v>
      </c>
      <c r="I33">
        <v>23</v>
      </c>
      <c r="J33">
        <v>201</v>
      </c>
      <c r="K33">
        <v>68</v>
      </c>
      <c r="L33">
        <v>23</v>
      </c>
      <c r="M33">
        <v>5</v>
      </c>
      <c r="N33">
        <v>1</v>
      </c>
      <c r="Q33">
        <f>I33/4324506.28*1000000</f>
        <v>5.3185262110429861</v>
      </c>
      <c r="R33">
        <f t="shared" ref="R33:W33" si="67">J33/4324506.28*1000000</f>
        <v>46.479294279114789</v>
      </c>
      <c r="S33">
        <f t="shared" si="67"/>
        <v>15.724338363083612</v>
      </c>
      <c r="T33">
        <f t="shared" si="67"/>
        <v>5.3185262110429861</v>
      </c>
      <c r="U33">
        <f t="shared" si="67"/>
        <v>1.1562013502267361</v>
      </c>
      <c r="V33">
        <f t="shared" si="67"/>
        <v>0.23124027004534722</v>
      </c>
      <c r="W33">
        <f t="shared" si="67"/>
        <v>0</v>
      </c>
      <c r="Y33" t="s">
        <v>28</v>
      </c>
      <c r="Z33">
        <v>12</v>
      </c>
      <c r="AA33">
        <v>64</v>
      </c>
      <c r="AB33">
        <v>26</v>
      </c>
      <c r="AC33">
        <v>7</v>
      </c>
      <c r="AG33">
        <f>Z33/3121467.4*1000000</f>
        <v>3.8443457714791442</v>
      </c>
      <c r="AH33">
        <f t="shared" ref="AH33:AM33" si="68">AA33/3121467.4*1000000</f>
        <v>20.503177447888774</v>
      </c>
      <c r="AI33">
        <f t="shared" si="68"/>
        <v>8.3294158382048131</v>
      </c>
      <c r="AJ33">
        <f t="shared" si="68"/>
        <v>2.2425350333628344</v>
      </c>
      <c r="AK33">
        <f t="shared" si="68"/>
        <v>0</v>
      </c>
      <c r="AL33">
        <f t="shared" si="68"/>
        <v>0</v>
      </c>
      <c r="AM33">
        <f t="shared" si="68"/>
        <v>0</v>
      </c>
    </row>
    <row r="34" spans="3:39" x14ac:dyDescent="0.2">
      <c r="I34">
        <f t="shared" ref="I34:N34" si="69">AVERAGE(I31:I33)</f>
        <v>32.666666666666664</v>
      </c>
      <c r="J34">
        <f t="shared" si="69"/>
        <v>205</v>
      </c>
      <c r="K34">
        <f t="shared" si="69"/>
        <v>90.666666666666671</v>
      </c>
      <c r="L34">
        <f t="shared" si="69"/>
        <v>34.333333333333336</v>
      </c>
      <c r="M34">
        <f t="shared" si="69"/>
        <v>10.666666666666666</v>
      </c>
      <c r="N34">
        <f t="shared" si="69"/>
        <v>1.6666666666666667</v>
      </c>
      <c r="Q34" s="1">
        <f t="shared" ref="Q34:W34" si="70">AVERAGE(Q31:Q33)</f>
        <v>8.0006218814314938</v>
      </c>
      <c r="R34" s="1">
        <f t="shared" si="70"/>
        <v>49.720001185161699</v>
      </c>
      <c r="S34" s="1">
        <f t="shared" si="70"/>
        <v>22.091791919757</v>
      </c>
      <c r="T34" s="1">
        <f t="shared" si="70"/>
        <v>8.3939407101559809</v>
      </c>
      <c r="U34" s="1">
        <f t="shared" si="70"/>
        <v>2.6308998207880676</v>
      </c>
      <c r="V34" s="1">
        <f t="shared" si="70"/>
        <v>0.40747902724509871</v>
      </c>
      <c r="W34" s="1">
        <f t="shared" si="70"/>
        <v>0</v>
      </c>
      <c r="Y34" t="s">
        <v>10</v>
      </c>
      <c r="Z34" s="1">
        <f>AVERAGE(Z31:Z33)</f>
        <v>9.3333333333333339</v>
      </c>
      <c r="AA34" s="1">
        <f t="shared" ref="AA34:AE34" si="71">AVERAGE(AA31:AA33)</f>
        <v>54</v>
      </c>
      <c r="AB34" s="1">
        <f t="shared" si="71"/>
        <v>17.666666666666668</v>
      </c>
      <c r="AC34" s="1">
        <f t="shared" si="71"/>
        <v>6.333333333333333</v>
      </c>
      <c r="AD34" s="1">
        <f t="shared" si="71"/>
        <v>1</v>
      </c>
      <c r="AE34" s="1" t="e">
        <f t="shared" si="71"/>
        <v>#DIV/0!</v>
      </c>
      <c r="AG34" s="1">
        <f>AVERAGE(AG31:AG33)</f>
        <v>3.546448967236334</v>
      </c>
      <c r="AH34" s="1">
        <f t="shared" ref="AH34:AM34" si="72">AVERAGE(AH31:AH33)</f>
        <v>20.763871467894589</v>
      </c>
      <c r="AI34" s="1">
        <f t="shared" si="72"/>
        <v>6.5930249140513295</v>
      </c>
      <c r="AJ34" s="1">
        <f t="shared" si="72"/>
        <v>2.5589653157698162</v>
      </c>
      <c r="AK34" s="1">
        <f t="shared" si="72"/>
        <v>0.29439538263538473</v>
      </c>
      <c r="AL34" s="1">
        <f t="shared" si="72"/>
        <v>0</v>
      </c>
      <c r="AM34" s="1">
        <f t="shared" si="72"/>
        <v>0</v>
      </c>
    </row>
    <row r="35" spans="3:39" x14ac:dyDescent="0.2">
      <c r="H35" t="s">
        <v>77</v>
      </c>
      <c r="I35">
        <f>SUM(I31:I33)</f>
        <v>98</v>
      </c>
      <c r="J35">
        <f t="shared" ref="J35:O35" si="73">SUM(J31:J33)</f>
        <v>615</v>
      </c>
      <c r="K35">
        <f t="shared" si="73"/>
        <v>272</v>
      </c>
      <c r="L35">
        <f t="shared" si="73"/>
        <v>103</v>
      </c>
      <c r="M35">
        <f t="shared" si="73"/>
        <v>32</v>
      </c>
      <c r="N35">
        <f t="shared" si="73"/>
        <v>5</v>
      </c>
      <c r="O35">
        <f t="shared" si="73"/>
        <v>0</v>
      </c>
      <c r="P35">
        <f>SUM(I35:O35)</f>
        <v>1125</v>
      </c>
      <c r="Y35" t="s">
        <v>77</v>
      </c>
      <c r="Z35">
        <f>SUM(Z31:Z33)</f>
        <v>28</v>
      </c>
      <c r="AA35">
        <f t="shared" ref="AA35:AE35" si="74">SUM(AA31:AA33)</f>
        <v>162</v>
      </c>
      <c r="AB35">
        <f t="shared" si="74"/>
        <v>53</v>
      </c>
      <c r="AC35">
        <f t="shared" si="74"/>
        <v>19</v>
      </c>
      <c r="AD35">
        <f t="shared" si="74"/>
        <v>2</v>
      </c>
      <c r="AE35">
        <f t="shared" si="74"/>
        <v>0</v>
      </c>
      <c r="AF35">
        <f>SUM(Z35:AE35)</f>
        <v>264</v>
      </c>
    </row>
    <row r="36" spans="3:39" x14ac:dyDescent="0.2">
      <c r="C36" t="s">
        <v>31</v>
      </c>
      <c r="D36">
        <v>3881473.66</v>
      </c>
      <c r="E36">
        <v>1729925.51</v>
      </c>
      <c r="H36" t="s">
        <v>31</v>
      </c>
      <c r="I36">
        <v>32</v>
      </c>
      <c r="J36">
        <v>194</v>
      </c>
      <c r="K36">
        <v>79</v>
      </c>
      <c r="L36">
        <v>26</v>
      </c>
      <c r="M36">
        <v>2</v>
      </c>
      <c r="Q36">
        <f>I36/3881473.66*1000000</f>
        <v>8.2442914220368539</v>
      </c>
      <c r="R36">
        <f t="shared" ref="R36:W36" si="75">J36/3881473.66*1000000</f>
        <v>49.98101674609844</v>
      </c>
      <c r="S36">
        <f t="shared" si="75"/>
        <v>20.353094448153488</v>
      </c>
      <c r="T36">
        <f t="shared" si="75"/>
        <v>6.6984867804049459</v>
      </c>
      <c r="U36">
        <f t="shared" si="75"/>
        <v>0.51526821387730337</v>
      </c>
      <c r="V36">
        <f t="shared" si="75"/>
        <v>0</v>
      </c>
      <c r="W36">
        <f t="shared" si="75"/>
        <v>0</v>
      </c>
      <c r="Y36" t="s">
        <v>31</v>
      </c>
      <c r="Z36">
        <v>9</v>
      </c>
      <c r="AA36">
        <v>26</v>
      </c>
      <c r="AB36">
        <v>6</v>
      </c>
      <c r="AC36">
        <v>1</v>
      </c>
      <c r="AG36">
        <f>Z36/1729925.5*1000000</f>
        <v>5.2025361785811004</v>
      </c>
      <c r="AH36">
        <f t="shared" ref="AH36:AM36" si="76">AA36/1729925.5*1000000</f>
        <v>15.029548960345402</v>
      </c>
      <c r="AI36">
        <f t="shared" si="76"/>
        <v>3.4683574523874006</v>
      </c>
      <c r="AJ36">
        <f t="shared" si="76"/>
        <v>0.57805957539790009</v>
      </c>
      <c r="AK36">
        <f t="shared" si="76"/>
        <v>0</v>
      </c>
      <c r="AL36">
        <f t="shared" si="76"/>
        <v>0</v>
      </c>
      <c r="AM36">
        <f t="shared" si="76"/>
        <v>0</v>
      </c>
    </row>
    <row r="37" spans="3:39" x14ac:dyDescent="0.2">
      <c r="C37" t="s">
        <v>32</v>
      </c>
      <c r="D37">
        <v>3871604.95</v>
      </c>
      <c r="E37">
        <v>2641544.46</v>
      </c>
      <c r="H37" t="s">
        <v>32</v>
      </c>
      <c r="I37">
        <v>21</v>
      </c>
      <c r="J37">
        <v>173</v>
      </c>
      <c r="K37">
        <v>67</v>
      </c>
      <c r="L37">
        <v>17</v>
      </c>
      <c r="M37">
        <v>3</v>
      </c>
      <c r="N37">
        <v>1</v>
      </c>
      <c r="Q37">
        <f>I37/3871604.95*1000000</f>
        <v>5.4241071264256959</v>
      </c>
      <c r="R37">
        <f t="shared" ref="R37:W37" si="77">J37/3871604.95*1000000</f>
        <v>44.68431108912597</v>
      </c>
      <c r="S37">
        <f t="shared" si="77"/>
        <v>17.305484641453411</v>
      </c>
      <c r="T37">
        <f t="shared" si="77"/>
        <v>4.3909438642493726</v>
      </c>
      <c r="U37">
        <f t="shared" si="77"/>
        <v>0.7748724466322422</v>
      </c>
      <c r="V37">
        <f t="shared" si="77"/>
        <v>0.25829081554408073</v>
      </c>
      <c r="W37">
        <f t="shared" si="77"/>
        <v>0</v>
      </c>
      <c r="Y37" t="s">
        <v>32</v>
      </c>
      <c r="Z37">
        <v>5</v>
      </c>
      <c r="AA37">
        <v>40</v>
      </c>
      <c r="AB37">
        <v>13</v>
      </c>
      <c r="AC37">
        <v>7</v>
      </c>
      <c r="AG37">
        <f>Z37/2641544.5*1000000</f>
        <v>1.892832015512137</v>
      </c>
      <c r="AH37">
        <f t="shared" ref="AH37:AM37" si="78">AA37/2641544.5*1000000</f>
        <v>15.142656124097096</v>
      </c>
      <c r="AI37">
        <f t="shared" si="78"/>
        <v>4.9213632403315559</v>
      </c>
      <c r="AJ37">
        <f t="shared" si="78"/>
        <v>2.6499648217169915</v>
      </c>
      <c r="AK37">
        <f t="shared" si="78"/>
        <v>0</v>
      </c>
      <c r="AL37">
        <f t="shared" si="78"/>
        <v>0</v>
      </c>
      <c r="AM37">
        <f t="shared" si="78"/>
        <v>0</v>
      </c>
    </row>
    <row r="38" spans="3:39" x14ac:dyDescent="0.2">
      <c r="C38" t="s">
        <v>33</v>
      </c>
      <c r="D38">
        <v>3816007.33</v>
      </c>
      <c r="E38">
        <v>3496485.69</v>
      </c>
      <c r="H38" t="s">
        <v>33</v>
      </c>
      <c r="I38">
        <v>21</v>
      </c>
      <c r="J38">
        <v>178</v>
      </c>
      <c r="K38">
        <v>72</v>
      </c>
      <c r="L38">
        <v>19</v>
      </c>
      <c r="M38">
        <v>3</v>
      </c>
      <c r="Q38">
        <f>I38/3816007.33*1000000</f>
        <v>5.503134083340453</v>
      </c>
      <c r="R38">
        <f t="shared" ref="R38:W38" si="79">J38/3816007.33*1000000</f>
        <v>46.645612706409551</v>
      </c>
      <c r="S38">
        <f t="shared" si="79"/>
        <v>18.867888285738697</v>
      </c>
      <c r="T38">
        <f t="shared" si="79"/>
        <v>4.9790260754032669</v>
      </c>
      <c r="U38">
        <f t="shared" si="79"/>
        <v>0.78616201190577895</v>
      </c>
      <c r="V38">
        <f t="shared" si="79"/>
        <v>0</v>
      </c>
      <c r="W38">
        <f t="shared" si="79"/>
        <v>0</v>
      </c>
      <c r="Y38" t="s">
        <v>33</v>
      </c>
      <c r="Z38">
        <v>13</v>
      </c>
      <c r="AA38">
        <v>65</v>
      </c>
      <c r="AB38">
        <v>20</v>
      </c>
      <c r="AC38">
        <v>5</v>
      </c>
      <c r="AG38">
        <f>Z38/3496485.7*1000000</f>
        <v>3.718018923972719</v>
      </c>
      <c r="AH38">
        <f t="shared" ref="AH38:AM38" si="80">AA38/3496485.7*1000000</f>
        <v>18.590094619863596</v>
      </c>
      <c r="AI38">
        <f t="shared" si="80"/>
        <v>5.7200291138041823</v>
      </c>
      <c r="AJ38">
        <f t="shared" si="80"/>
        <v>1.4300072784510456</v>
      </c>
      <c r="AK38">
        <f t="shared" si="80"/>
        <v>0</v>
      </c>
      <c r="AL38">
        <f t="shared" si="80"/>
        <v>0</v>
      </c>
      <c r="AM38">
        <f t="shared" si="80"/>
        <v>0</v>
      </c>
    </row>
    <row r="39" spans="3:39" x14ac:dyDescent="0.2">
      <c r="I39">
        <f t="shared" ref="I39:N39" si="81">AVERAGE(I36:I38)</f>
        <v>24.666666666666668</v>
      </c>
      <c r="J39">
        <f t="shared" si="81"/>
        <v>181.66666666666666</v>
      </c>
      <c r="K39">
        <f t="shared" si="81"/>
        <v>72.666666666666671</v>
      </c>
      <c r="L39">
        <f t="shared" si="81"/>
        <v>20.666666666666668</v>
      </c>
      <c r="M39">
        <f t="shared" si="81"/>
        <v>2.6666666666666665</v>
      </c>
      <c r="N39">
        <f t="shared" si="81"/>
        <v>1</v>
      </c>
      <c r="Q39" s="1">
        <f t="shared" ref="Q39:W39" si="82">AVERAGE(Q36:Q38)</f>
        <v>6.3905108772676682</v>
      </c>
      <c r="R39" s="1">
        <f t="shared" si="82"/>
        <v>47.103646847211316</v>
      </c>
      <c r="S39" s="1">
        <f t="shared" si="82"/>
        <v>18.842155791781867</v>
      </c>
      <c r="T39" s="1">
        <f t="shared" si="82"/>
        <v>5.3561522400191945</v>
      </c>
      <c r="U39" s="1">
        <f t="shared" si="82"/>
        <v>0.69210089080510817</v>
      </c>
      <c r="V39" s="1">
        <f t="shared" si="82"/>
        <v>8.6096938514693577E-2</v>
      </c>
      <c r="W39" s="1">
        <f t="shared" si="82"/>
        <v>0</v>
      </c>
      <c r="Y39" t="s">
        <v>10</v>
      </c>
      <c r="Z39" s="1">
        <f t="shared" ref="Z39:AE39" si="83">AVERAGE(Z36:Z38)</f>
        <v>9</v>
      </c>
      <c r="AA39" s="1">
        <f t="shared" si="83"/>
        <v>43.666666666666664</v>
      </c>
      <c r="AB39" s="1">
        <f t="shared" si="83"/>
        <v>13</v>
      </c>
      <c r="AC39" s="1">
        <f t="shared" si="83"/>
        <v>4.333333333333333</v>
      </c>
      <c r="AD39" s="1" t="e">
        <f t="shared" si="83"/>
        <v>#DIV/0!</v>
      </c>
      <c r="AE39" s="1" t="e">
        <f t="shared" si="83"/>
        <v>#DIV/0!</v>
      </c>
      <c r="AG39" s="1">
        <f>AVERAGE(AG36:AG38)</f>
        <v>3.6044623726886518</v>
      </c>
      <c r="AH39" s="1">
        <f t="shared" ref="AH39:AM39" si="84">AVERAGE(AH36:AH38)</f>
        <v>16.254099901435364</v>
      </c>
      <c r="AI39" s="1">
        <f t="shared" si="84"/>
        <v>4.7032499355077126</v>
      </c>
      <c r="AJ39" s="1">
        <f t="shared" si="84"/>
        <v>1.5526772251886456</v>
      </c>
      <c r="AK39" s="1">
        <f t="shared" si="84"/>
        <v>0</v>
      </c>
      <c r="AL39" s="1">
        <f t="shared" si="84"/>
        <v>0</v>
      </c>
      <c r="AM39" s="1">
        <f t="shared" si="84"/>
        <v>0</v>
      </c>
    </row>
    <row r="40" spans="3:39" x14ac:dyDescent="0.2">
      <c r="H40" t="s">
        <v>77</v>
      </c>
      <c r="I40">
        <f>SUM(I36:I38)</f>
        <v>74</v>
      </c>
      <c r="J40">
        <f t="shared" ref="J40:O40" si="85">SUM(J36:J38)</f>
        <v>545</v>
      </c>
      <c r="K40">
        <f t="shared" si="85"/>
        <v>218</v>
      </c>
      <c r="L40">
        <f t="shared" si="85"/>
        <v>62</v>
      </c>
      <c r="M40">
        <f t="shared" si="85"/>
        <v>8</v>
      </c>
      <c r="N40">
        <f t="shared" si="85"/>
        <v>1</v>
      </c>
      <c r="O40">
        <f t="shared" si="85"/>
        <v>0</v>
      </c>
      <c r="P40">
        <f>SUM(I40:O40)</f>
        <v>908</v>
      </c>
      <c r="Y40" t="s">
        <v>77</v>
      </c>
      <c r="Z40">
        <f>SUM(Z36:Z38)</f>
        <v>27</v>
      </c>
      <c r="AA40">
        <f t="shared" ref="AA40:AE40" si="86">SUM(AA36:AA38)</f>
        <v>131</v>
      </c>
      <c r="AB40">
        <f t="shared" si="86"/>
        <v>39</v>
      </c>
      <c r="AC40">
        <f t="shared" si="86"/>
        <v>13</v>
      </c>
      <c r="AD40">
        <f t="shared" si="86"/>
        <v>0</v>
      </c>
      <c r="AE40">
        <f t="shared" si="86"/>
        <v>0</v>
      </c>
      <c r="AF40">
        <f>SUM(Z40:AE40)</f>
        <v>210</v>
      </c>
    </row>
    <row r="41" spans="3:39" x14ac:dyDescent="0.2">
      <c r="C41" t="s">
        <v>34</v>
      </c>
      <c r="D41">
        <v>4036616.75</v>
      </c>
      <c r="E41">
        <v>2005793.08</v>
      </c>
      <c r="H41" t="s">
        <v>34</v>
      </c>
      <c r="I41">
        <v>41</v>
      </c>
      <c r="J41">
        <v>259</v>
      </c>
      <c r="K41">
        <v>126</v>
      </c>
      <c r="L41">
        <v>44</v>
      </c>
      <c r="M41">
        <v>13</v>
      </c>
      <c r="N41">
        <v>2</v>
      </c>
      <c r="Q41">
        <f>I41/4036616.75*1000000</f>
        <v>10.157020727816185</v>
      </c>
      <c r="R41">
        <f t="shared" ref="R41:W41" si="87">J41/4036616.75*1000000</f>
        <v>64.162643134253457</v>
      </c>
      <c r="S41">
        <f t="shared" si="87"/>
        <v>31.214258822069247</v>
      </c>
      <c r="T41">
        <f t="shared" si="87"/>
        <v>10.90021736643688</v>
      </c>
      <c r="U41">
        <f t="shared" si="87"/>
        <v>3.2205187673563511</v>
      </c>
      <c r="V41">
        <f t="shared" si="87"/>
        <v>0.4954644257471309</v>
      </c>
      <c r="W41">
        <f t="shared" si="87"/>
        <v>0</v>
      </c>
      <c r="Y41" t="s">
        <v>34</v>
      </c>
      <c r="Z41">
        <v>9</v>
      </c>
      <c r="AA41">
        <v>65</v>
      </c>
      <c r="AB41">
        <v>24</v>
      </c>
      <c r="AC41">
        <v>11</v>
      </c>
      <c r="AD41">
        <v>0</v>
      </c>
      <c r="AE41">
        <v>0</v>
      </c>
      <c r="AG41">
        <f>Z41/2005793.1*1000000</f>
        <v>4.4870031709651403</v>
      </c>
      <c r="AH41">
        <f t="shared" ref="AH41:AM41" si="88">AA41/2005793.1*1000000</f>
        <v>32.406134012526017</v>
      </c>
      <c r="AI41">
        <f t="shared" si="88"/>
        <v>11.965341789240375</v>
      </c>
      <c r="AJ41">
        <f t="shared" si="88"/>
        <v>5.4841149867351717</v>
      </c>
      <c r="AK41">
        <f t="shared" si="88"/>
        <v>0</v>
      </c>
      <c r="AL41">
        <f t="shared" si="88"/>
        <v>0</v>
      </c>
      <c r="AM41">
        <f t="shared" si="88"/>
        <v>0</v>
      </c>
    </row>
    <row r="42" spans="3:39" x14ac:dyDescent="0.2">
      <c r="C42" t="s">
        <v>35</v>
      </c>
      <c r="D42">
        <v>3882541.96</v>
      </c>
      <c r="E42">
        <v>2673611.62</v>
      </c>
      <c r="H42" t="s">
        <v>35</v>
      </c>
      <c r="I42">
        <v>40</v>
      </c>
      <c r="J42">
        <v>237</v>
      </c>
      <c r="K42">
        <v>102</v>
      </c>
      <c r="L42">
        <v>40</v>
      </c>
      <c r="M42">
        <v>11</v>
      </c>
      <c r="Q42">
        <f>I42/3882541.96*1000000</f>
        <v>10.302528707249309</v>
      </c>
      <c r="R42">
        <f t="shared" ref="R42:W42" si="89">J42/3882541.96*1000000</f>
        <v>61.042482590452153</v>
      </c>
      <c r="S42">
        <f t="shared" si="89"/>
        <v>26.27144820348574</v>
      </c>
      <c r="T42">
        <f t="shared" si="89"/>
        <v>10.302528707249309</v>
      </c>
      <c r="U42">
        <f t="shared" si="89"/>
        <v>2.8331953944935599</v>
      </c>
      <c r="V42">
        <f t="shared" si="89"/>
        <v>0</v>
      </c>
      <c r="W42">
        <f t="shared" si="89"/>
        <v>0</v>
      </c>
      <c r="Y42" t="s">
        <v>35</v>
      </c>
      <c r="Z42">
        <v>9</v>
      </c>
      <c r="AA42">
        <v>78</v>
      </c>
      <c r="AB42">
        <v>40</v>
      </c>
      <c r="AC42">
        <v>14</v>
      </c>
      <c r="AD42">
        <v>6</v>
      </c>
      <c r="AE42">
        <v>1</v>
      </c>
      <c r="AG42">
        <f>Z42/2673611.6*1000000</f>
        <v>3.36623315069399</v>
      </c>
      <c r="AH42">
        <f t="shared" ref="AH42:AM42" si="90">AA42/2673611.6*1000000</f>
        <v>29.174020639347912</v>
      </c>
      <c r="AI42">
        <f t="shared" si="90"/>
        <v>14.961036225306621</v>
      </c>
      <c r="AJ42">
        <f t="shared" si="90"/>
        <v>5.2363626788573177</v>
      </c>
      <c r="AK42">
        <f t="shared" si="90"/>
        <v>2.2441554337959935</v>
      </c>
      <c r="AL42">
        <f t="shared" si="90"/>
        <v>0.37402590563266558</v>
      </c>
      <c r="AM42">
        <f t="shared" si="90"/>
        <v>0</v>
      </c>
    </row>
    <row r="43" spans="3:39" x14ac:dyDescent="0.2">
      <c r="C43" t="s">
        <v>36</v>
      </c>
      <c r="D43">
        <v>4110978.03</v>
      </c>
      <c r="E43">
        <v>3487263.65</v>
      </c>
      <c r="H43" t="s">
        <v>36</v>
      </c>
      <c r="I43">
        <v>34</v>
      </c>
      <c r="J43">
        <v>198</v>
      </c>
      <c r="K43">
        <v>56</v>
      </c>
      <c r="L43">
        <v>32</v>
      </c>
      <c r="M43">
        <v>11</v>
      </c>
      <c r="N43">
        <v>1</v>
      </c>
      <c r="Q43">
        <f>I43/4110978.03*1000000</f>
        <v>8.2705379965263397</v>
      </c>
      <c r="R43">
        <f t="shared" ref="R43:W43" si="91">J43/4110978.03*1000000</f>
        <v>48.16372127388869</v>
      </c>
      <c r="S43">
        <f t="shared" si="91"/>
        <v>13.622062582513973</v>
      </c>
      <c r="T43">
        <f t="shared" si="91"/>
        <v>7.7840357614365558</v>
      </c>
      <c r="U43">
        <f t="shared" si="91"/>
        <v>2.6757622929938161</v>
      </c>
      <c r="V43">
        <f t="shared" si="91"/>
        <v>0.24325111754489237</v>
      </c>
      <c r="W43">
        <f t="shared" si="91"/>
        <v>0</v>
      </c>
      <c r="Y43" t="s">
        <v>36</v>
      </c>
      <c r="Z43">
        <v>20</v>
      </c>
      <c r="AA43">
        <v>128</v>
      </c>
      <c r="AB43">
        <v>70</v>
      </c>
      <c r="AC43">
        <v>36</v>
      </c>
      <c r="AD43">
        <v>16</v>
      </c>
      <c r="AG43">
        <f>Z43/3487263.7*1000000</f>
        <v>5.7351556178559129</v>
      </c>
      <c r="AH43">
        <f t="shared" ref="AH43:AM43" si="92">AA43/3487263.7*1000000</f>
        <v>36.704995954277841</v>
      </c>
      <c r="AI43">
        <f t="shared" si="92"/>
        <v>20.073044662495697</v>
      </c>
      <c r="AJ43">
        <f t="shared" si="92"/>
        <v>10.323280112140644</v>
      </c>
      <c r="AK43">
        <f t="shared" si="92"/>
        <v>4.5881244942847301</v>
      </c>
      <c r="AL43">
        <f t="shared" si="92"/>
        <v>0</v>
      </c>
      <c r="AM43">
        <f t="shared" si="92"/>
        <v>0</v>
      </c>
    </row>
    <row r="44" spans="3:39" x14ac:dyDescent="0.2">
      <c r="I44">
        <f t="shared" ref="I44:N44" si="93">AVERAGE(I41:I43)</f>
        <v>38.333333333333336</v>
      </c>
      <c r="J44">
        <f t="shared" si="93"/>
        <v>231.33333333333334</v>
      </c>
      <c r="K44">
        <f t="shared" si="93"/>
        <v>94.666666666666671</v>
      </c>
      <c r="L44">
        <f t="shared" si="93"/>
        <v>38.666666666666664</v>
      </c>
      <c r="M44">
        <f t="shared" si="93"/>
        <v>11.666666666666666</v>
      </c>
      <c r="N44">
        <f t="shared" si="93"/>
        <v>1.5</v>
      </c>
      <c r="Q44" s="1">
        <f t="shared" ref="Q44:W44" si="94">AVERAGE(Q41:Q43)</f>
        <v>9.5766958105306106</v>
      </c>
      <c r="R44" s="1">
        <f t="shared" si="94"/>
        <v>57.789615666198102</v>
      </c>
      <c r="S44" s="1">
        <f t="shared" si="94"/>
        <v>23.70258986935632</v>
      </c>
      <c r="T44" s="1">
        <f t="shared" si="94"/>
        <v>9.6622606117075822</v>
      </c>
      <c r="U44" s="1">
        <f t="shared" si="94"/>
        <v>2.909825484947909</v>
      </c>
      <c r="V44" s="1">
        <f t="shared" si="94"/>
        <v>0.24623851443067443</v>
      </c>
      <c r="W44" s="1">
        <f t="shared" si="94"/>
        <v>0</v>
      </c>
      <c r="Y44" t="s">
        <v>10</v>
      </c>
      <c r="Z44" s="1">
        <f>AVERAGE(Z41:Z43)</f>
        <v>12.666666666666666</v>
      </c>
      <c r="AA44" s="1">
        <f>AVERAGE(AA41:AA43)</f>
        <v>90.333333333333329</v>
      </c>
      <c r="AB44" s="1">
        <f>AVERAGE(AB41:AB43)</f>
        <v>44.666666666666664</v>
      </c>
      <c r="AC44" s="1">
        <f>AVERAGE(AC41:AC43)</f>
        <v>20.333333333333332</v>
      </c>
      <c r="AD44" s="1">
        <f>AVERAGE(AD41:AD43)</f>
        <v>7.333333333333333</v>
      </c>
      <c r="AE44" s="1">
        <f t="shared" ref="AE44" si="95">AVERAGE(AE41:AE43)</f>
        <v>0.5</v>
      </c>
      <c r="AG44" s="1">
        <f>AVERAGE(AG41:AG43)</f>
        <v>4.529463979838348</v>
      </c>
      <c r="AH44" s="1">
        <f t="shared" ref="AH44:AM44" si="96">AVERAGE(AH41:AH43)</f>
        <v>32.761716868717258</v>
      </c>
      <c r="AI44" s="1">
        <f t="shared" si="96"/>
        <v>15.666474225680899</v>
      </c>
      <c r="AJ44" s="1">
        <f t="shared" si="96"/>
        <v>7.014585925911045</v>
      </c>
      <c r="AK44" s="1">
        <f t="shared" si="96"/>
        <v>2.2774266426935745</v>
      </c>
      <c r="AL44" s="1">
        <f t="shared" si="96"/>
        <v>0.1246753018775552</v>
      </c>
      <c r="AM44" s="1">
        <f t="shared" si="96"/>
        <v>0</v>
      </c>
    </row>
    <row r="45" spans="3:39" x14ac:dyDescent="0.2">
      <c r="H45" t="s">
        <v>77</v>
      </c>
      <c r="I45">
        <f>SUM(I41:I43)</f>
        <v>115</v>
      </c>
      <c r="J45">
        <f t="shared" ref="J45:O45" si="97">SUM(J41:J43)</f>
        <v>694</v>
      </c>
      <c r="K45">
        <f t="shared" si="97"/>
        <v>284</v>
      </c>
      <c r="L45">
        <f t="shared" si="97"/>
        <v>116</v>
      </c>
      <c r="M45">
        <f t="shared" si="97"/>
        <v>35</v>
      </c>
      <c r="N45">
        <f t="shared" si="97"/>
        <v>3</v>
      </c>
      <c r="O45">
        <f t="shared" si="97"/>
        <v>0</v>
      </c>
      <c r="P45">
        <f>SUM(I45:O45)</f>
        <v>1247</v>
      </c>
      <c r="Y45" t="s">
        <v>77</v>
      </c>
      <c r="Z45">
        <f>SUM(Z41:Z43)</f>
        <v>38</v>
      </c>
      <c r="AA45">
        <f t="shared" ref="AA45:AE45" si="98">SUM(AA41:AA43)</f>
        <v>271</v>
      </c>
      <c r="AB45">
        <f t="shared" si="98"/>
        <v>134</v>
      </c>
      <c r="AC45">
        <f t="shared" si="98"/>
        <v>61</v>
      </c>
      <c r="AD45">
        <f t="shared" si="98"/>
        <v>22</v>
      </c>
      <c r="AE45">
        <f t="shared" si="98"/>
        <v>1</v>
      </c>
      <c r="AF45">
        <f>SUM(Z45:AE45)</f>
        <v>527</v>
      </c>
    </row>
    <row r="48" spans="3:39" x14ac:dyDescent="0.2">
      <c r="Q48" s="1">
        <v>6.0577685052256198</v>
      </c>
      <c r="R48" s="1">
        <v>46.069122600677566</v>
      </c>
      <c r="S48" s="1">
        <v>23.953438575962604</v>
      </c>
      <c r="T48" s="1">
        <v>12.068074834241566</v>
      </c>
      <c r="U48" s="1">
        <v>5.1895857096064804</v>
      </c>
      <c r="V48" s="1">
        <v>1.4840914339377724</v>
      </c>
      <c r="W48" s="1">
        <v>0.2936397529299703</v>
      </c>
    </row>
    <row r="49" spans="17:23" x14ac:dyDescent="0.2">
      <c r="Q49" s="1">
        <v>6.5979686588618405</v>
      </c>
      <c r="R49" s="1">
        <v>44.183084214955095</v>
      </c>
      <c r="S49" s="1">
        <v>16.200700981328399</v>
      </c>
      <c r="T49" s="1">
        <v>5.0830195286777533</v>
      </c>
      <c r="U49" s="1">
        <v>0.75859864283266709</v>
      </c>
      <c r="V49" s="1">
        <v>0</v>
      </c>
      <c r="W49" s="1">
        <v>0</v>
      </c>
    </row>
    <row r="50" spans="17:23" x14ac:dyDescent="0.2">
      <c r="Q50" s="1">
        <v>6.9168197876370137</v>
      </c>
      <c r="R50" s="1">
        <v>38.796024942818633</v>
      </c>
      <c r="S50" s="1">
        <v>19.238301284066186</v>
      </c>
      <c r="T50" s="1">
        <v>5.6541251266589354</v>
      </c>
      <c r="U50" s="1">
        <v>1.8190975580528999</v>
      </c>
      <c r="V50" s="1">
        <v>0.67776939690185622</v>
      </c>
      <c r="W50" s="1">
        <v>0</v>
      </c>
    </row>
    <row r="51" spans="17:23" x14ac:dyDescent="0.2">
      <c r="Q51" s="1">
        <v>5.1608640536528432</v>
      </c>
      <c r="R51" s="1">
        <v>35.620605766360157</v>
      </c>
      <c r="S51" s="1">
        <v>13.37882047601787</v>
      </c>
      <c r="T51" s="1">
        <v>2.3627409935503976</v>
      </c>
      <c r="U51" s="1">
        <v>0.47065765644844498</v>
      </c>
      <c r="V51" s="1">
        <v>0</v>
      </c>
      <c r="W51" s="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D6EC-5F84-834A-A04A-A542170562C5}">
  <dimension ref="B1:U44"/>
  <sheetViews>
    <sheetView zoomScale="82" workbookViewId="0">
      <selection activeCell="R2" sqref="R2:T11"/>
    </sheetView>
  </sheetViews>
  <sheetFormatPr baseColWidth="10" defaultRowHeight="16" x14ac:dyDescent="0.2"/>
  <cols>
    <col min="6" max="6" width="14.1640625" bestFit="1" customWidth="1"/>
    <col min="12" max="12" width="14.1640625" bestFit="1" customWidth="1"/>
  </cols>
  <sheetData>
    <row r="1" spans="2:21" ht="17" thickBot="1" x14ac:dyDescent="0.25"/>
    <row r="2" spans="2:21" x14ac:dyDescent="0.2">
      <c r="C2" t="s">
        <v>55</v>
      </c>
      <c r="F2" t="s">
        <v>56</v>
      </c>
      <c r="I2" t="s">
        <v>61</v>
      </c>
      <c r="L2" t="s">
        <v>62</v>
      </c>
      <c r="R2" s="6"/>
      <c r="S2" s="7" t="s">
        <v>52</v>
      </c>
      <c r="T2" s="8"/>
    </row>
    <row r="3" spans="2:21" x14ac:dyDescent="0.2">
      <c r="C3" t="s">
        <v>52</v>
      </c>
      <c r="D3" t="s">
        <v>53</v>
      </c>
      <c r="F3" t="s">
        <v>57</v>
      </c>
      <c r="G3" t="s">
        <v>60</v>
      </c>
      <c r="I3" t="s">
        <v>58</v>
      </c>
      <c r="J3" t="s">
        <v>59</v>
      </c>
      <c r="L3" t="s">
        <v>57</v>
      </c>
      <c r="M3" t="s">
        <v>60</v>
      </c>
      <c r="O3" t="s">
        <v>58</v>
      </c>
      <c r="P3" t="s">
        <v>59</v>
      </c>
      <c r="R3" s="9"/>
      <c r="S3" s="10" t="s">
        <v>61</v>
      </c>
      <c r="T3" s="11" t="s">
        <v>65</v>
      </c>
    </row>
    <row r="4" spans="2:21" x14ac:dyDescent="0.2">
      <c r="B4" t="s">
        <v>7</v>
      </c>
      <c r="C4">
        <v>4618021.43</v>
      </c>
      <c r="D4">
        <v>1945132.21</v>
      </c>
      <c r="F4">
        <v>113517.08000000007</v>
      </c>
      <c r="G4">
        <v>10175.400000000001</v>
      </c>
      <c r="I4">
        <f t="shared" ref="I4:J6" si="0">F4/C4*100</f>
        <v>2.458132378134072</v>
      </c>
      <c r="J4">
        <f t="shared" si="0"/>
        <v>0.52312125354193795</v>
      </c>
      <c r="L4">
        <v>207522.28000000006</v>
      </c>
      <c r="M4">
        <v>23121.7</v>
      </c>
      <c r="O4">
        <f t="shared" ref="O4:P6" si="1">L4/C4*100</f>
        <v>4.4937487438207944</v>
      </c>
      <c r="P4">
        <f t="shared" si="1"/>
        <v>1.1886955488747986</v>
      </c>
      <c r="R4" s="9" t="s">
        <v>63</v>
      </c>
      <c r="S4" s="10">
        <v>2.802651098890458</v>
      </c>
      <c r="T4" s="11">
        <v>5.5672411566923792</v>
      </c>
    </row>
    <row r="5" spans="2:21" x14ac:dyDescent="0.2">
      <c r="B5" t="s">
        <v>8</v>
      </c>
      <c r="C5">
        <v>4351947.91</v>
      </c>
      <c r="D5">
        <v>2416347.12</v>
      </c>
      <c r="F5">
        <v>145506.20000000001</v>
      </c>
      <c r="G5">
        <v>32330.909999999996</v>
      </c>
      <c r="I5">
        <f t="shared" si="0"/>
        <v>3.3434729231398364</v>
      </c>
      <c r="J5">
        <f t="shared" si="0"/>
        <v>1.3380076783007895</v>
      </c>
      <c r="L5">
        <v>289447.10000000009</v>
      </c>
      <c r="M5">
        <v>62008.459999999992</v>
      </c>
      <c r="O5">
        <f t="shared" si="1"/>
        <v>6.6509780444499871</v>
      </c>
      <c r="P5">
        <f t="shared" si="1"/>
        <v>2.5662066301136397</v>
      </c>
      <c r="R5" s="9"/>
      <c r="S5" s="10">
        <v>1.3616799381403515</v>
      </c>
      <c r="T5" s="11">
        <v>4.3189032405064536</v>
      </c>
    </row>
    <row r="6" spans="2:21" x14ac:dyDescent="0.2">
      <c r="B6" t="s">
        <v>9</v>
      </c>
      <c r="C6">
        <v>4601994.83</v>
      </c>
      <c r="D6">
        <v>2511799.34</v>
      </c>
      <c r="F6">
        <v>119944.00000000003</v>
      </c>
      <c r="G6">
        <v>26503.29</v>
      </c>
      <c r="I6">
        <f t="shared" si="0"/>
        <v>2.6063479953974662</v>
      </c>
      <c r="J6">
        <f t="shared" si="0"/>
        <v>1.0551515631817947</v>
      </c>
      <c r="L6">
        <v>255732.70000000016</v>
      </c>
      <c r="M6">
        <v>52092.479999999996</v>
      </c>
      <c r="O6">
        <f t="shared" si="1"/>
        <v>5.5569966818063579</v>
      </c>
      <c r="P6">
        <f t="shared" si="1"/>
        <v>2.0739108881205457</v>
      </c>
      <c r="R6" s="9"/>
      <c r="S6" s="10">
        <v>1.6479370189994385</v>
      </c>
      <c r="T6" s="11">
        <v>3.6365771898881589</v>
      </c>
    </row>
    <row r="7" spans="2:21" x14ac:dyDescent="0.2">
      <c r="I7">
        <f>AVERAGE(I4:I6)</f>
        <v>2.802651098890458</v>
      </c>
      <c r="J7">
        <f>AVERAGE(J4:J6)</f>
        <v>0.97209349834150738</v>
      </c>
      <c r="O7">
        <f>AVERAGE(O4:O6)</f>
        <v>5.5672411566923792</v>
      </c>
      <c r="P7">
        <f>AVERAGE(P4:P6)</f>
        <v>1.9429376890363279</v>
      </c>
      <c r="R7" s="9"/>
      <c r="S7" s="10">
        <v>0.9625233894321531</v>
      </c>
      <c r="T7" s="11">
        <v>2.3385084786911627</v>
      </c>
    </row>
    <row r="8" spans="2:21" x14ac:dyDescent="0.2">
      <c r="R8" s="9" t="s">
        <v>64</v>
      </c>
      <c r="S8" s="10">
        <v>2.339470385782136</v>
      </c>
      <c r="T8" s="11">
        <v>7.3199405878728951</v>
      </c>
    </row>
    <row r="9" spans="2:21" x14ac:dyDescent="0.2">
      <c r="B9" t="s">
        <v>11</v>
      </c>
      <c r="C9">
        <v>3707591.08</v>
      </c>
      <c r="D9">
        <v>2130675.2799999998</v>
      </c>
      <c r="F9">
        <v>70563.410000000018</v>
      </c>
      <c r="G9">
        <v>10621.220000000001</v>
      </c>
      <c r="I9">
        <f t="shared" ref="I9:J11" si="2">F9/C9*100</f>
        <v>1.90321447207711</v>
      </c>
      <c r="J9">
        <f t="shared" si="2"/>
        <v>0.4984907883288533</v>
      </c>
      <c r="L9">
        <v>202624.47999999995</v>
      </c>
      <c r="M9">
        <v>26444.210000000003</v>
      </c>
      <c r="O9">
        <f t="shared" ref="O9:P11" si="3">L9/C9*100</f>
        <v>5.4651248109055208</v>
      </c>
      <c r="P9">
        <f t="shared" si="3"/>
        <v>1.2411187311470571</v>
      </c>
      <c r="R9" s="9"/>
      <c r="S9" s="10">
        <v>2.0264390471353111</v>
      </c>
      <c r="T9" s="11">
        <v>5.1663042030727491</v>
      </c>
    </row>
    <row r="10" spans="2:21" x14ac:dyDescent="0.2">
      <c r="B10" t="s">
        <v>12</v>
      </c>
      <c r="C10">
        <v>3108052.75</v>
      </c>
      <c r="D10">
        <v>3295623.39</v>
      </c>
      <c r="F10">
        <v>39852.990000000005</v>
      </c>
      <c r="G10">
        <v>23704.480000000003</v>
      </c>
      <c r="I10">
        <f t="shared" si="2"/>
        <v>1.2822494727607183</v>
      </c>
      <c r="J10">
        <f t="shared" si="2"/>
        <v>0.71927150632342141</v>
      </c>
      <c r="L10">
        <v>132604.10000000006</v>
      </c>
      <c r="M10">
        <v>63406.01999999999</v>
      </c>
      <c r="O10">
        <f t="shared" si="3"/>
        <v>4.2664687721275021</v>
      </c>
      <c r="P10">
        <f t="shared" si="3"/>
        <v>1.923946170317719</v>
      </c>
      <c r="R10" s="9"/>
      <c r="S10" s="10">
        <v>1.4789138958739789</v>
      </c>
      <c r="T10" s="11">
        <v>5.1167208019119954</v>
      </c>
    </row>
    <row r="11" spans="2:21" ht="17" thickBot="1" x14ac:dyDescent="0.25">
      <c r="B11" t="s">
        <v>14</v>
      </c>
      <c r="C11">
        <v>3524580.98</v>
      </c>
      <c r="D11">
        <v>4827778.1500000004</v>
      </c>
      <c r="F11">
        <v>31706.279999999973</v>
      </c>
      <c r="G11">
        <v>28737.170000000002</v>
      </c>
      <c r="I11">
        <f t="shared" si="2"/>
        <v>0.89957586958322555</v>
      </c>
      <c r="J11">
        <f t="shared" si="2"/>
        <v>0.5952462832203671</v>
      </c>
      <c r="L11">
        <v>113671.82999999997</v>
      </c>
      <c r="M11">
        <v>80605.080000000031</v>
      </c>
      <c r="O11">
        <f t="shared" si="3"/>
        <v>3.2251161384863392</v>
      </c>
      <c r="P11">
        <f t="shared" si="3"/>
        <v>1.6696102740346515</v>
      </c>
      <c r="R11" s="12"/>
      <c r="S11" s="13">
        <v>2.2419813660366157</v>
      </c>
      <c r="T11" s="14">
        <v>7.1271585249309437</v>
      </c>
    </row>
    <row r="12" spans="2:21" x14ac:dyDescent="0.2">
      <c r="I12">
        <f>AVERAGE(I9:I11)</f>
        <v>1.3616799381403515</v>
      </c>
      <c r="J12">
        <f>AVERAGE(J9:J11)</f>
        <v>0.6043361926242139</v>
      </c>
      <c r="O12">
        <f>AVERAGE(O9:O11)</f>
        <v>4.3189032405064536</v>
      </c>
      <c r="P12">
        <f>AVERAGE(P9:P11)</f>
        <v>1.6115583918331424</v>
      </c>
    </row>
    <row r="14" spans="2:21" x14ac:dyDescent="0.2">
      <c r="B14" t="s">
        <v>17</v>
      </c>
      <c r="C14">
        <v>3596656.89</v>
      </c>
      <c r="D14">
        <v>1981942.52</v>
      </c>
      <c r="F14">
        <v>75066.459999999992</v>
      </c>
      <c r="G14">
        <v>14324.550000000007</v>
      </c>
      <c r="I14">
        <f t="shared" ref="I14:J16" si="4">F14/C14*100</f>
        <v>2.0871176288378175</v>
      </c>
      <c r="J14">
        <f t="shared" si="4"/>
        <v>0.72275304936694162</v>
      </c>
      <c r="L14">
        <v>155672.70000000001</v>
      </c>
      <c r="M14">
        <v>31318.43</v>
      </c>
      <c r="O14">
        <f t="shared" ref="O14:P16" si="5">L14/C14*100</f>
        <v>4.3282610702407034</v>
      </c>
      <c r="P14">
        <f t="shared" si="5"/>
        <v>1.5801886121298816</v>
      </c>
    </row>
    <row r="15" spans="2:21" x14ac:dyDescent="0.2">
      <c r="B15" t="s">
        <v>18</v>
      </c>
      <c r="C15">
        <v>3386975.36</v>
      </c>
      <c r="D15">
        <v>2657601.14</v>
      </c>
      <c r="F15">
        <v>53419.149999999987</v>
      </c>
      <c r="G15">
        <v>29422.480000000007</v>
      </c>
      <c r="I15">
        <f t="shared" si="4"/>
        <v>1.5771933457466896</v>
      </c>
      <c r="J15">
        <f t="shared" si="4"/>
        <v>1.1071066894560408</v>
      </c>
      <c r="L15">
        <v>116580.87000000007</v>
      </c>
      <c r="M15">
        <v>56554.679999999978</v>
      </c>
      <c r="O15">
        <f t="shared" si="5"/>
        <v>3.4420347835066645</v>
      </c>
      <c r="P15">
        <f t="shared" si="5"/>
        <v>2.1280349089555242</v>
      </c>
      <c r="Q15" s="2"/>
      <c r="R15" s="2" t="s">
        <v>66</v>
      </c>
      <c r="S15" s="2" t="s">
        <v>67</v>
      </c>
      <c r="T15" s="2" t="s">
        <v>69</v>
      </c>
      <c r="U15" s="2" t="s">
        <v>68</v>
      </c>
    </row>
    <row r="16" spans="2:21" x14ac:dyDescent="0.2">
      <c r="B16" t="s">
        <v>19</v>
      </c>
      <c r="C16">
        <v>3381290.13</v>
      </c>
      <c r="D16">
        <v>2463133.5699999998</v>
      </c>
      <c r="F16">
        <v>43263.609999999993</v>
      </c>
      <c r="G16">
        <v>42793.700000000019</v>
      </c>
      <c r="I16">
        <f t="shared" si="4"/>
        <v>1.2795000824138092</v>
      </c>
      <c r="J16">
        <f t="shared" si="4"/>
        <v>1.7373682256297625</v>
      </c>
      <c r="L16">
        <v>106153.43000000005</v>
      </c>
      <c r="M16">
        <v>67759.739999999991</v>
      </c>
      <c r="O16">
        <f t="shared" si="5"/>
        <v>3.1394357159171089</v>
      </c>
      <c r="P16">
        <f t="shared" si="5"/>
        <v>2.7509567822584624</v>
      </c>
      <c r="Q16" s="2" t="s">
        <v>63</v>
      </c>
      <c r="R16" s="2">
        <v>2.8026510999999998</v>
      </c>
      <c r="S16">
        <v>2.339470385782136</v>
      </c>
      <c r="T16" s="2">
        <v>5.56724116</v>
      </c>
      <c r="U16">
        <v>7.3199405878728951</v>
      </c>
    </row>
    <row r="17" spans="2:21" x14ac:dyDescent="0.2">
      <c r="I17">
        <f>AVERAGE(I14:I16)</f>
        <v>1.6479370189994385</v>
      </c>
      <c r="J17">
        <f>AVERAGE(J14:J16)</f>
        <v>1.189075988150915</v>
      </c>
      <c r="O17">
        <f>AVERAGE(O14:O16)</f>
        <v>3.6365771898881589</v>
      </c>
      <c r="P17">
        <f>AVERAGE(P14:P16)</f>
        <v>2.1530601011146229</v>
      </c>
      <c r="Q17" s="2"/>
      <c r="R17" s="2">
        <v>1.3616799399999999</v>
      </c>
      <c r="S17">
        <v>2.0264390471353111</v>
      </c>
      <c r="T17" s="2">
        <v>4.31890324</v>
      </c>
      <c r="U17">
        <v>5.1663042030727491</v>
      </c>
    </row>
    <row r="18" spans="2:21" x14ac:dyDescent="0.2">
      <c r="Q18" s="2"/>
      <c r="R18" s="2">
        <v>1.6479370200000001</v>
      </c>
      <c r="S18">
        <v>1.4789138958739789</v>
      </c>
      <c r="T18" s="2">
        <v>3.6365771900000001</v>
      </c>
      <c r="U18">
        <v>5.1167208019119954</v>
      </c>
    </row>
    <row r="19" spans="2:21" x14ac:dyDescent="0.2">
      <c r="B19" t="s">
        <v>20</v>
      </c>
      <c r="C19">
        <v>3511332.28</v>
      </c>
      <c r="D19">
        <v>2384911.6</v>
      </c>
      <c r="F19">
        <v>42773.189999999988</v>
      </c>
      <c r="G19">
        <v>10826.369999999999</v>
      </c>
      <c r="I19">
        <f>F19/C19*100</f>
        <v>1.2181470333533913</v>
      </c>
      <c r="J19">
        <f t="shared" ref="J19:J21" si="6">G19/D19*100</f>
        <v>0.45395267480773704</v>
      </c>
      <c r="L19">
        <v>95276.039999999964</v>
      </c>
      <c r="M19">
        <v>25256.149999999994</v>
      </c>
      <c r="O19">
        <f>L19/C19*100</f>
        <v>2.7133871819160325</v>
      </c>
      <c r="P19">
        <f t="shared" ref="P19:P21" si="7">M19/D19*100</f>
        <v>1.0589973230035024</v>
      </c>
      <c r="Q19" s="2"/>
      <c r="R19" s="2">
        <v>0.96252338999999998</v>
      </c>
      <c r="S19">
        <v>2.2419813660366157</v>
      </c>
      <c r="T19" s="2">
        <v>2.3385084799999998</v>
      </c>
      <c r="U19">
        <v>7.1271585249309437</v>
      </c>
    </row>
    <row r="20" spans="2:21" x14ac:dyDescent="0.2">
      <c r="B20" t="s">
        <v>21</v>
      </c>
      <c r="C20">
        <v>3320468.13</v>
      </c>
      <c r="D20">
        <v>2694492.01</v>
      </c>
      <c r="F20">
        <v>35823.089999999997</v>
      </c>
      <c r="G20">
        <v>15133.381000000001</v>
      </c>
      <c r="I20">
        <f>F20/C20*100</f>
        <v>1.0788566129077708</v>
      </c>
      <c r="J20">
        <f t="shared" si="6"/>
        <v>0.56164133884368073</v>
      </c>
      <c r="L20">
        <v>89377.62</v>
      </c>
      <c r="M20">
        <v>36023.499999999985</v>
      </c>
      <c r="O20">
        <f>L20/C20*100</f>
        <v>2.691717447684101</v>
      </c>
      <c r="P20">
        <f t="shared" si="7"/>
        <v>1.336931038069769</v>
      </c>
    </row>
    <row r="21" spans="2:21" x14ac:dyDescent="0.2">
      <c r="B21" t="s">
        <v>22</v>
      </c>
      <c r="C21">
        <v>4165557.83</v>
      </c>
      <c r="D21">
        <v>2874268.76</v>
      </c>
      <c r="F21">
        <v>24600.389999999992</v>
      </c>
      <c r="G21">
        <v>33957.78</v>
      </c>
      <c r="I21">
        <f>F21/C21*100</f>
        <v>0.59056652203529703</v>
      </c>
      <c r="J21">
        <f t="shared" si="6"/>
        <v>1.1814406666689026</v>
      </c>
      <c r="L21">
        <v>67083.010000000009</v>
      </c>
      <c r="M21">
        <v>80735.14</v>
      </c>
      <c r="O21">
        <f>L21/C21*100</f>
        <v>1.6104208064733554</v>
      </c>
      <c r="P21">
        <f t="shared" si="7"/>
        <v>2.8088932087199807</v>
      </c>
    </row>
    <row r="22" spans="2:21" x14ac:dyDescent="0.2">
      <c r="I22">
        <f>AVERAGE(I19:I21)</f>
        <v>0.9625233894321531</v>
      </c>
      <c r="J22">
        <f>AVERAGE(J19:J21)</f>
        <v>0.73234489344010678</v>
      </c>
      <c r="O22">
        <f>AVERAGE(O19:O21)</f>
        <v>2.3385084786911627</v>
      </c>
      <c r="P22">
        <f>AVERAGE(P19:P21)</f>
        <v>1.7349405232644173</v>
      </c>
    </row>
    <row r="24" spans="2:21" x14ac:dyDescent="0.2">
      <c r="C24" t="s">
        <v>55</v>
      </c>
      <c r="F24" t="s">
        <v>56</v>
      </c>
      <c r="I24" t="s">
        <v>61</v>
      </c>
      <c r="L24" t="s">
        <v>62</v>
      </c>
      <c r="S24" t="s">
        <v>53</v>
      </c>
    </row>
    <row r="25" spans="2:21" x14ac:dyDescent="0.2">
      <c r="C25" t="s">
        <v>52</v>
      </c>
      <c r="D25" t="s">
        <v>53</v>
      </c>
      <c r="F25" t="s">
        <v>57</v>
      </c>
      <c r="G25" t="s">
        <v>60</v>
      </c>
      <c r="I25" t="s">
        <v>58</v>
      </c>
      <c r="J25" t="s">
        <v>59</v>
      </c>
      <c r="L25" t="s">
        <v>57</v>
      </c>
      <c r="M25" t="s">
        <v>60</v>
      </c>
      <c r="S25" t="s">
        <v>61</v>
      </c>
      <c r="T25" t="s">
        <v>65</v>
      </c>
    </row>
    <row r="26" spans="2:21" x14ac:dyDescent="0.2">
      <c r="B26" t="s">
        <v>23</v>
      </c>
      <c r="C26">
        <v>4649081.5199999996</v>
      </c>
      <c r="D26">
        <v>1987709.92</v>
      </c>
      <c r="F26">
        <v>126792.64999999998</v>
      </c>
      <c r="G26">
        <v>24537</v>
      </c>
      <c r="I26">
        <f>F26/C26*100</f>
        <v>2.7272623518118042</v>
      </c>
      <c r="J26">
        <f t="shared" ref="J26:J28" si="8">G26/D26*100</f>
        <v>1.234435656486536</v>
      </c>
      <c r="L26">
        <v>372528.75</v>
      </c>
      <c r="M26">
        <v>63182</v>
      </c>
      <c r="O26">
        <f>L26/C26*100</f>
        <v>8.0129537070367398</v>
      </c>
      <c r="P26">
        <f t="shared" ref="P26:P28" si="9">M26/D26*100</f>
        <v>3.1786328258602241</v>
      </c>
      <c r="R26" t="s">
        <v>63</v>
      </c>
      <c r="S26">
        <v>0.97209349834150738</v>
      </c>
      <c r="T26">
        <v>1.9429376890363279</v>
      </c>
    </row>
    <row r="27" spans="2:21" x14ac:dyDescent="0.2">
      <c r="B27" t="s">
        <v>24</v>
      </c>
      <c r="C27">
        <v>4086107.5</v>
      </c>
      <c r="D27">
        <v>2542738.58</v>
      </c>
      <c r="F27">
        <v>92334.370000000039</v>
      </c>
      <c r="G27">
        <v>36856.99</v>
      </c>
      <c r="I27">
        <f>F27/C27*100</f>
        <v>2.2597146550843323</v>
      </c>
      <c r="J27">
        <f t="shared" si="8"/>
        <v>1.4494997751597412</v>
      </c>
      <c r="L27">
        <v>297923.25000000006</v>
      </c>
      <c r="M27">
        <v>92507.269999999946</v>
      </c>
      <c r="O27">
        <f>L27/C27*100</f>
        <v>7.291126090050251</v>
      </c>
      <c r="P27">
        <f t="shared" si="9"/>
        <v>3.6380959776053721</v>
      </c>
      <c r="S27">
        <v>0.6043361926242139</v>
      </c>
      <c r="T27">
        <v>1.6115583918331424</v>
      </c>
    </row>
    <row r="28" spans="2:21" x14ac:dyDescent="0.2">
      <c r="B28" t="s">
        <v>25</v>
      </c>
      <c r="C28">
        <v>4048031.78</v>
      </c>
      <c r="D28">
        <v>3320071.21</v>
      </c>
      <c r="F28">
        <v>82233.100000000006</v>
      </c>
      <c r="G28">
        <v>49314.529999999984</v>
      </c>
      <c r="I28">
        <f>F28/C28*100</f>
        <v>2.0314341504502718</v>
      </c>
      <c r="J28">
        <f t="shared" si="8"/>
        <v>1.4853455507660629</v>
      </c>
      <c r="L28">
        <v>269426.54999999981</v>
      </c>
      <c r="M28">
        <v>120817.88999999991</v>
      </c>
      <c r="O28">
        <f>L28/C28*100</f>
        <v>6.6557419665316919</v>
      </c>
      <c r="P28">
        <f t="shared" si="9"/>
        <v>3.6390150198013345</v>
      </c>
      <c r="S28">
        <v>1.189075988150915</v>
      </c>
      <c r="T28">
        <v>2.1530601011146229</v>
      </c>
    </row>
    <row r="29" spans="2:21" x14ac:dyDescent="0.2">
      <c r="I29">
        <f>AVERAGE(I26:I28)</f>
        <v>2.339470385782136</v>
      </c>
      <c r="J29">
        <f>AVERAGE(J26:J28)</f>
        <v>1.3897603274707799</v>
      </c>
      <c r="O29">
        <f>AVERAGE(O26:O28)</f>
        <v>7.3199405878728951</v>
      </c>
      <c r="P29">
        <f>AVERAGE(P26:P28)</f>
        <v>3.4852479410889767</v>
      </c>
      <c r="S29">
        <v>0.73234489344010678</v>
      </c>
      <c r="T29">
        <v>1.7349405232644173</v>
      </c>
    </row>
    <row r="30" spans="2:21" x14ac:dyDescent="0.2">
      <c r="R30" t="s">
        <v>64</v>
      </c>
      <c r="S30">
        <v>1.3897603274707799</v>
      </c>
      <c r="T30">
        <v>3.4852479410889767</v>
      </c>
    </row>
    <row r="31" spans="2:21" x14ac:dyDescent="0.2">
      <c r="B31" t="s">
        <v>27</v>
      </c>
      <c r="C31">
        <v>3931448.89</v>
      </c>
      <c r="D31">
        <v>1963806.72</v>
      </c>
      <c r="F31">
        <v>101668.06999999995</v>
      </c>
      <c r="G31">
        <v>11707.19</v>
      </c>
      <c r="I31">
        <f>F31/C31*100</f>
        <v>2.5860203920901017</v>
      </c>
      <c r="J31">
        <f t="shared" ref="J31:J33" si="10">G31/D31*100</f>
        <v>0.59614777160962162</v>
      </c>
      <c r="L31">
        <v>244098.60000000006</v>
      </c>
      <c r="M31">
        <v>32450.14000000001</v>
      </c>
      <c r="O31">
        <f>L31/C31*100</f>
        <v>6.2088712540785451</v>
      </c>
      <c r="P31">
        <f t="shared" ref="P31:P38" si="11">M31/D31*100</f>
        <v>1.6524100701722833</v>
      </c>
      <c r="S31">
        <v>0.60962628544351138</v>
      </c>
      <c r="T31">
        <v>1.6713461182228373</v>
      </c>
    </row>
    <row r="32" spans="2:21" x14ac:dyDescent="0.2">
      <c r="B32" t="s">
        <v>26</v>
      </c>
      <c r="C32">
        <v>4145262.34</v>
      </c>
      <c r="D32">
        <v>2674003.71</v>
      </c>
      <c r="F32">
        <v>87077.210000000021</v>
      </c>
      <c r="G32">
        <v>16280.649999999998</v>
      </c>
      <c r="I32">
        <f>F32/C32*100</f>
        <v>2.1006441295582761</v>
      </c>
      <c r="J32">
        <f t="shared" si="10"/>
        <v>0.60884919265874904</v>
      </c>
      <c r="L32">
        <v>222104.81000000006</v>
      </c>
      <c r="M32">
        <v>44794.37</v>
      </c>
      <c r="O32">
        <f>L32/C32*100</f>
        <v>5.358039896698072</v>
      </c>
      <c r="P32">
        <f t="shared" si="11"/>
        <v>1.6751797999562237</v>
      </c>
      <c r="S32">
        <v>0.43129516186203359</v>
      </c>
      <c r="T32">
        <v>1.315246138530997</v>
      </c>
    </row>
    <row r="33" spans="2:21" x14ac:dyDescent="0.2">
      <c r="B33" t="s">
        <v>28</v>
      </c>
      <c r="C33">
        <v>4324506.28</v>
      </c>
      <c r="D33">
        <v>3121467.42</v>
      </c>
      <c r="F33">
        <v>60225.350000000006</v>
      </c>
      <c r="G33">
        <v>19474.270000000004</v>
      </c>
      <c r="I33">
        <f>F33/C33*100</f>
        <v>1.3926526197575553</v>
      </c>
      <c r="J33">
        <f t="shared" si="10"/>
        <v>0.6238818920621636</v>
      </c>
      <c r="L33">
        <v>170039.64999999997</v>
      </c>
      <c r="M33">
        <v>52641.939999999995</v>
      </c>
      <c r="O33">
        <f>L33/C33*100</f>
        <v>3.9320014584416314</v>
      </c>
      <c r="P33">
        <f t="shared" si="11"/>
        <v>1.6864484845400052</v>
      </c>
      <c r="S33">
        <v>1.6046934661132359</v>
      </c>
      <c r="T33">
        <v>4.1798062266343203</v>
      </c>
    </row>
    <row r="34" spans="2:21" x14ac:dyDescent="0.2">
      <c r="I34">
        <f>AVERAGE(I31:I33)</f>
        <v>2.0264390471353111</v>
      </c>
      <c r="J34">
        <f>AVERAGE(J31:J33)</f>
        <v>0.60962628544351138</v>
      </c>
      <c r="O34">
        <f>AVERAGE(O31:O33)</f>
        <v>5.1663042030727491</v>
      </c>
      <c r="P34">
        <f>AVERAGE(P31:P33)</f>
        <v>1.6713461182228373</v>
      </c>
    </row>
    <row r="36" spans="2:21" x14ac:dyDescent="0.2">
      <c r="B36" t="s">
        <v>31</v>
      </c>
      <c r="C36">
        <v>3881473.66</v>
      </c>
      <c r="D36">
        <v>1729925.51</v>
      </c>
      <c r="F36">
        <v>62243.81</v>
      </c>
      <c r="G36">
        <v>5670.6899999999987</v>
      </c>
      <c r="I36">
        <f>F36/C36*100</f>
        <v>1.603612840180912</v>
      </c>
      <c r="J36">
        <f t="shared" ref="J36:J38" si="12">G36/D36*100</f>
        <v>0.32779966346643435</v>
      </c>
      <c r="L36">
        <v>225366.0400000001</v>
      </c>
      <c r="M36">
        <v>18946.28</v>
      </c>
      <c r="O36">
        <f>L36/C36*100</f>
        <v>5.8061978449700495</v>
      </c>
      <c r="P36">
        <f t="shared" si="11"/>
        <v>1.0952078508860188</v>
      </c>
      <c r="R36" s="2" t="s">
        <v>66</v>
      </c>
      <c r="S36" s="2" t="s">
        <v>67</v>
      </c>
      <c r="T36" s="2" t="s">
        <v>69</v>
      </c>
      <c r="U36" s="2" t="s">
        <v>68</v>
      </c>
    </row>
    <row r="37" spans="2:21" x14ac:dyDescent="0.2">
      <c r="B37" t="s">
        <v>32</v>
      </c>
      <c r="C37">
        <v>3871604.95</v>
      </c>
      <c r="D37">
        <v>2641544.46</v>
      </c>
      <c r="F37">
        <v>55423.110000000015</v>
      </c>
      <c r="G37">
        <v>13246.579999999996</v>
      </c>
      <c r="I37">
        <f>F37/C37*100</f>
        <v>1.4315280281889302</v>
      </c>
      <c r="J37">
        <f t="shared" si="12"/>
        <v>0.50147102199445837</v>
      </c>
      <c r="L37">
        <v>186705.89000000004</v>
      </c>
      <c r="M37">
        <v>37567.61</v>
      </c>
      <c r="O37">
        <f>L37/C37*100</f>
        <v>4.8224416594983444</v>
      </c>
      <c r="P37">
        <f t="shared" si="11"/>
        <v>1.4221835206211142</v>
      </c>
      <c r="R37">
        <v>0.97209349834150738</v>
      </c>
      <c r="S37">
        <v>1.3897603274707799</v>
      </c>
      <c r="T37">
        <v>1.9429376890363279</v>
      </c>
      <c r="U37">
        <v>3.4852479410889767</v>
      </c>
    </row>
    <row r="38" spans="2:21" x14ac:dyDescent="0.2">
      <c r="B38" t="s">
        <v>33</v>
      </c>
      <c r="C38">
        <v>3816007.33</v>
      </c>
      <c r="D38">
        <v>3496485.69</v>
      </c>
      <c r="F38">
        <v>53485.189999999981</v>
      </c>
      <c r="G38">
        <v>16245.190000000002</v>
      </c>
      <c r="I38">
        <f>F38/C38*100</f>
        <v>1.4016008192520946</v>
      </c>
      <c r="J38">
        <f t="shared" si="12"/>
        <v>0.46461480012520812</v>
      </c>
      <c r="L38">
        <v>180173.66000000003</v>
      </c>
      <c r="M38">
        <v>49941.950000000019</v>
      </c>
      <c r="O38">
        <f>L38/C38*100</f>
        <v>4.7215229012675932</v>
      </c>
      <c r="P38">
        <f t="shared" si="11"/>
        <v>1.4283470440858581</v>
      </c>
      <c r="R38">
        <v>0.6043361926242139</v>
      </c>
      <c r="S38">
        <v>0.60962628544351138</v>
      </c>
      <c r="T38">
        <v>1.6115583918331424</v>
      </c>
      <c r="U38">
        <v>1.6713461182228373</v>
      </c>
    </row>
    <row r="39" spans="2:21" x14ac:dyDescent="0.2">
      <c r="I39">
        <f>AVERAGE(I36:I38)</f>
        <v>1.4789138958739789</v>
      </c>
      <c r="J39">
        <f>AVERAGE(J36:J38)</f>
        <v>0.43129516186203359</v>
      </c>
      <c r="O39">
        <f>AVERAGE(O36:O38)</f>
        <v>5.1167208019119954</v>
      </c>
      <c r="P39">
        <f>AVERAGE(P36:P38)</f>
        <v>1.315246138530997</v>
      </c>
      <c r="R39">
        <v>1.189075988150915</v>
      </c>
      <c r="S39">
        <v>0.43129516186203359</v>
      </c>
      <c r="T39">
        <v>2.1530601011146229</v>
      </c>
      <c r="U39">
        <v>1.315246138530997</v>
      </c>
    </row>
    <row r="40" spans="2:21" x14ac:dyDescent="0.2">
      <c r="R40">
        <v>0.73234489344010678</v>
      </c>
      <c r="S40">
        <v>1.6046934661132359</v>
      </c>
      <c r="T40">
        <v>1.7349405232644173</v>
      </c>
      <c r="U40">
        <v>4.1798062266343203</v>
      </c>
    </row>
    <row r="41" spans="2:21" x14ac:dyDescent="0.2">
      <c r="B41" t="s">
        <v>34</v>
      </c>
      <c r="C41">
        <v>4036616.75</v>
      </c>
      <c r="D41">
        <v>2005793.08</v>
      </c>
      <c r="F41">
        <v>111940.73</v>
      </c>
      <c r="G41">
        <v>24657.859999999997</v>
      </c>
      <c r="I41">
        <f>F41/C41*100</f>
        <v>2.7731324753582318</v>
      </c>
      <c r="J41">
        <f t="shared" ref="J41:J43" si="13">G41/D41*100</f>
        <v>1.2293321901379777</v>
      </c>
      <c r="L41">
        <v>331043.54000000004</v>
      </c>
      <c r="M41">
        <v>62875.289999999994</v>
      </c>
      <c r="O41">
        <f>L41/C41*100</f>
        <v>8.2010148721698695</v>
      </c>
      <c r="P41">
        <f t="shared" ref="P41:P43" si="14">M41/D41*100</f>
        <v>3.1346847602046766</v>
      </c>
    </row>
    <row r="42" spans="2:21" x14ac:dyDescent="0.2">
      <c r="B42" t="s">
        <v>35</v>
      </c>
      <c r="C42">
        <v>3882541.96</v>
      </c>
      <c r="D42">
        <v>2673611.62</v>
      </c>
      <c r="F42">
        <v>89196.620000000068</v>
      </c>
      <c r="G42">
        <v>36904.229999999996</v>
      </c>
      <c r="I42">
        <f>F42/C42*100</f>
        <v>2.2973768453490218</v>
      </c>
      <c r="J42">
        <f t="shared" si="13"/>
        <v>1.380313794417156</v>
      </c>
      <c r="L42">
        <v>287631.28000000003</v>
      </c>
      <c r="M42">
        <v>91886.369999999952</v>
      </c>
      <c r="O42">
        <f>L42/C42*100</f>
        <v>7.4083237982571619</v>
      </c>
      <c r="P42">
        <f t="shared" si="14"/>
        <v>3.4367882497458604</v>
      </c>
    </row>
    <row r="43" spans="2:21" x14ac:dyDescent="0.2">
      <c r="B43" t="s">
        <v>36</v>
      </c>
      <c r="C43">
        <v>4110978.03</v>
      </c>
      <c r="D43">
        <v>3487263.65</v>
      </c>
      <c r="F43">
        <v>68054.559999999998</v>
      </c>
      <c r="G43">
        <v>76874.440000000017</v>
      </c>
      <c r="I43">
        <f>F43/C43*100</f>
        <v>1.655434777402593</v>
      </c>
      <c r="J43">
        <f t="shared" si="13"/>
        <v>2.2044344137845737</v>
      </c>
      <c r="L43">
        <v>237291.28000000009</v>
      </c>
      <c r="M43">
        <v>208117.99999999988</v>
      </c>
      <c r="O43">
        <f>L43/C43*100</f>
        <v>5.7721369043657988</v>
      </c>
      <c r="P43">
        <f t="shared" si="14"/>
        <v>5.9679456699524254</v>
      </c>
    </row>
    <row r="44" spans="2:21" x14ac:dyDescent="0.2">
      <c r="I44">
        <f>AVERAGE(I41:I43)</f>
        <v>2.2419813660366157</v>
      </c>
      <c r="J44">
        <f>AVERAGE(J41:J43)</f>
        <v>1.6046934661132359</v>
      </c>
      <c r="O44">
        <f>AVERAGE(O41:O43)</f>
        <v>7.1271585249309437</v>
      </c>
      <c r="P44">
        <f>AVERAGE(P41:P43)</f>
        <v>4.1798062266343203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322-17C5-9742-95DE-57DF7A891C68}">
  <dimension ref="B2:R48"/>
  <sheetViews>
    <sheetView zoomScale="80" zoomScaleNormal="80" workbookViewId="0">
      <selection activeCell="U40" sqref="U40"/>
    </sheetView>
  </sheetViews>
  <sheetFormatPr baseColWidth="10" defaultRowHeight="16" x14ac:dyDescent="0.2"/>
  <sheetData>
    <row r="2" spans="2:18" x14ac:dyDescent="0.2">
      <c r="C2" t="s">
        <v>72</v>
      </c>
      <c r="L2" t="s">
        <v>73</v>
      </c>
    </row>
    <row r="3" spans="2:18" x14ac:dyDescent="0.2">
      <c r="C3" t="s">
        <v>71</v>
      </c>
      <c r="L3" t="s">
        <v>71</v>
      </c>
    </row>
    <row r="4" spans="2:18" x14ac:dyDescent="0.2"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15</v>
      </c>
      <c r="I4" t="s">
        <v>6</v>
      </c>
      <c r="L4" t="s">
        <v>1</v>
      </c>
      <c r="M4" t="s">
        <v>2</v>
      </c>
      <c r="N4" t="s">
        <v>3</v>
      </c>
      <c r="O4" t="s">
        <v>4</v>
      </c>
      <c r="P4" t="s">
        <v>5</v>
      </c>
      <c r="Q4" t="s">
        <v>15</v>
      </c>
      <c r="R4" t="s">
        <v>6</v>
      </c>
    </row>
    <row r="5" spans="2:18" x14ac:dyDescent="0.2">
      <c r="B5" t="s">
        <v>7</v>
      </c>
      <c r="C5">
        <v>1.9773714491967642</v>
      </c>
      <c r="D5">
        <v>2.8749995741362295</v>
      </c>
      <c r="E5">
        <v>2.1112611228404465</v>
      </c>
      <c r="F5">
        <v>1.8280828867428807</v>
      </c>
      <c r="K5" t="s">
        <v>23</v>
      </c>
      <c r="L5">
        <v>6.1434506150006465</v>
      </c>
      <c r="M5">
        <v>3.7048262328491566</v>
      </c>
      <c r="N5">
        <v>2.2620449210733224</v>
      </c>
      <c r="O5">
        <v>2.003896353979346</v>
      </c>
      <c r="P5">
        <v>2.3836474926074205</v>
      </c>
      <c r="Q5">
        <v>1.3382464273989858</v>
      </c>
    </row>
    <row r="6" spans="2:18" x14ac:dyDescent="0.2">
      <c r="B6" t="s">
        <v>8</v>
      </c>
      <c r="C6">
        <v>3.5649807635346349</v>
      </c>
      <c r="D6">
        <v>3.1147932160706437</v>
      </c>
      <c r="E6">
        <v>2.0230605302260205</v>
      </c>
      <c r="F6">
        <v>1.7417402730760532</v>
      </c>
      <c r="G6">
        <v>1.3532884333898019</v>
      </c>
      <c r="H6">
        <v>1.4077261450395637</v>
      </c>
      <c r="K6" t="s">
        <v>24</v>
      </c>
      <c r="L6">
        <v>7.181060962829851</v>
      </c>
      <c r="M6">
        <v>3.8020934731210119</v>
      </c>
      <c r="N6">
        <v>2.4420984782334094</v>
      </c>
      <c r="O6">
        <v>1.8830520326044704</v>
      </c>
      <c r="P6">
        <v>2.2951207359768131</v>
      </c>
      <c r="Q6">
        <v>1.1474045464453997</v>
      </c>
    </row>
    <row r="7" spans="2:18" x14ac:dyDescent="0.2">
      <c r="B7" t="s">
        <v>9</v>
      </c>
      <c r="C7">
        <v>4.1574071075348957</v>
      </c>
      <c r="D7">
        <v>3.1657111782654925</v>
      </c>
      <c r="E7">
        <v>2.1818770633492846</v>
      </c>
      <c r="F7">
        <v>1.7834211444845938</v>
      </c>
      <c r="G7">
        <v>1.5049147926074546</v>
      </c>
      <c r="H7">
        <v>1.158301074966275</v>
      </c>
      <c r="K7" t="s">
        <v>25</v>
      </c>
      <c r="L7">
        <v>4.048936092127331</v>
      </c>
      <c r="M7">
        <v>3.648851089948101</v>
      </c>
      <c r="N7">
        <v>2.3954608261186445</v>
      </c>
      <c r="O7">
        <v>2.0341782574493772</v>
      </c>
      <c r="P7">
        <v>1.8699955959236245</v>
      </c>
      <c r="Q7">
        <v>2.303625485278304</v>
      </c>
      <c r="R7">
        <v>1.7294371034402469</v>
      </c>
    </row>
    <row r="8" spans="2:18" x14ac:dyDescent="0.2">
      <c r="B8" s="1" t="s">
        <v>10</v>
      </c>
      <c r="C8" s="1">
        <f t="shared" ref="C8:I8" si="0">AVERAGE(C5:C7)</f>
        <v>3.233253106755432</v>
      </c>
      <c r="D8" s="1">
        <f t="shared" si="0"/>
        <v>3.0518346561574554</v>
      </c>
      <c r="E8" s="1">
        <f t="shared" si="0"/>
        <v>2.1053995721385839</v>
      </c>
      <c r="F8" s="1">
        <f t="shared" si="0"/>
        <v>1.7844147681011757</v>
      </c>
      <c r="G8" s="1">
        <f t="shared" si="0"/>
        <v>1.4291016129986283</v>
      </c>
      <c r="H8" s="1">
        <f t="shared" si="0"/>
        <v>1.2830136100029192</v>
      </c>
      <c r="I8" s="1" t="e">
        <f t="shared" si="0"/>
        <v>#DIV/0!</v>
      </c>
      <c r="K8" t="s">
        <v>10</v>
      </c>
      <c r="L8" s="1">
        <f>AVERAGE(L5:L7)</f>
        <v>5.7911492233192758</v>
      </c>
      <c r="M8" s="1">
        <f t="shared" ref="M8:R8" si="1">AVERAGE(M5:M7)</f>
        <v>3.7185902653060894</v>
      </c>
      <c r="N8" s="1">
        <f t="shared" si="1"/>
        <v>2.3665347418084588</v>
      </c>
      <c r="O8" s="1">
        <f t="shared" si="1"/>
        <v>1.9737088813443979</v>
      </c>
      <c r="P8" s="1">
        <f t="shared" si="1"/>
        <v>2.182921274835953</v>
      </c>
      <c r="Q8" s="1">
        <f t="shared" si="1"/>
        <v>1.5964254863742298</v>
      </c>
      <c r="R8" s="1">
        <f t="shared" si="1"/>
        <v>1.7294371034402469</v>
      </c>
    </row>
    <row r="10" spans="2:18" x14ac:dyDescent="0.2">
      <c r="B10" t="s">
        <v>11</v>
      </c>
      <c r="C10">
        <v>3.3286397554951388</v>
      </c>
      <c r="D10">
        <v>3.1124811524076192</v>
      </c>
      <c r="E10">
        <v>2.317834653730916</v>
      </c>
      <c r="F10">
        <v>1.9194912869962328</v>
      </c>
      <c r="K10" t="s">
        <v>27</v>
      </c>
      <c r="L10">
        <v>6.3500298257947385</v>
      </c>
      <c r="M10">
        <v>4.4243575833551523</v>
      </c>
      <c r="N10">
        <v>2.0754050923109486</v>
      </c>
      <c r="O10">
        <v>1.7180286836495409</v>
      </c>
      <c r="P10">
        <v>2.1575640050074867</v>
      </c>
    </row>
    <row r="11" spans="2:18" x14ac:dyDescent="0.2">
      <c r="B11" t="s">
        <v>12</v>
      </c>
      <c r="C11">
        <v>6.8907935010521895</v>
      </c>
      <c r="D11">
        <v>3.9017017755093168</v>
      </c>
      <c r="E11">
        <v>2.6638062787765122</v>
      </c>
      <c r="F11">
        <v>2.0157853468567732</v>
      </c>
      <c r="G11">
        <v>2.0589248393064126</v>
      </c>
      <c r="K11" t="s">
        <v>26</v>
      </c>
      <c r="L11">
        <v>5.3058567317282428</v>
      </c>
      <c r="M11">
        <v>3.7032815867685525</v>
      </c>
      <c r="N11">
        <v>2.3771607257404632</v>
      </c>
      <c r="O11">
        <v>1.7209825908830438</v>
      </c>
      <c r="P11">
        <v>1.6469706117202561</v>
      </c>
    </row>
    <row r="12" spans="2:18" x14ac:dyDescent="0.2">
      <c r="B12" t="s">
        <v>14</v>
      </c>
      <c r="C12">
        <v>6.8907935010521895</v>
      </c>
      <c r="D12">
        <v>3.9017017755093168</v>
      </c>
      <c r="E12">
        <v>2.6638062787765122</v>
      </c>
      <c r="F12">
        <v>2.0157853468567732</v>
      </c>
      <c r="G12">
        <v>2.0589248393064126</v>
      </c>
      <c r="K12" t="s">
        <v>28</v>
      </c>
      <c r="L12">
        <v>4.1330095974180052</v>
      </c>
      <c r="M12">
        <v>3.6036422947178495</v>
      </c>
      <c r="N12">
        <v>2.2883485970469795</v>
      </c>
      <c r="O12">
        <v>1.9811918396932449</v>
      </c>
    </row>
    <row r="13" spans="2:18" x14ac:dyDescent="0.2">
      <c r="B13" s="1" t="s">
        <v>10</v>
      </c>
      <c r="C13" s="1">
        <f>AVERAGE(C10:C12)</f>
        <v>5.7034089191998385</v>
      </c>
      <c r="D13" s="1">
        <f>AVERAGE(D10:D12)</f>
        <v>3.6386282344754175</v>
      </c>
      <c r="E13" s="1">
        <f>AVERAGE(E10:E12)</f>
        <v>2.5484824037613136</v>
      </c>
      <c r="F13" s="1">
        <f>AVERAGE(F10:F12)</f>
        <v>1.9836873269032598</v>
      </c>
      <c r="G13" s="1">
        <f>AVERAGE(G10:G12)</f>
        <v>2.0589248393064126</v>
      </c>
      <c r="K13" t="s">
        <v>10</v>
      </c>
      <c r="L13" s="1">
        <f>AVERAGE(L10:L12)</f>
        <v>5.2629653849803288</v>
      </c>
      <c r="M13" s="1">
        <f t="shared" ref="M13:Q13" si="2">AVERAGE(M10:M12)</f>
        <v>3.9104271549471843</v>
      </c>
      <c r="N13" s="1">
        <f t="shared" si="2"/>
        <v>2.2469714716994638</v>
      </c>
      <c r="O13" s="1">
        <f t="shared" si="2"/>
        <v>1.8067343714086099</v>
      </c>
      <c r="P13" s="1">
        <f t="shared" si="2"/>
        <v>1.9022673083638715</v>
      </c>
      <c r="Q13" s="1" t="e">
        <f t="shared" si="2"/>
        <v>#DIV/0!</v>
      </c>
    </row>
    <row r="15" spans="2:18" x14ac:dyDescent="0.2">
      <c r="B15" t="s">
        <v>17</v>
      </c>
      <c r="C15">
        <v>3.0369118290023813</v>
      </c>
      <c r="D15">
        <v>3.3978569935351106</v>
      </c>
      <c r="E15">
        <v>1.9989703080571763</v>
      </c>
      <c r="F15">
        <v>1.5402083991822677</v>
      </c>
      <c r="G15">
        <v>1.8535386519093942</v>
      </c>
      <c r="H15">
        <v>1.3765924651396209</v>
      </c>
      <c r="K15" t="s">
        <v>31</v>
      </c>
      <c r="L15">
        <v>5.8647967778165171</v>
      </c>
      <c r="M15">
        <v>4.5377845344197949</v>
      </c>
      <c r="N15">
        <v>2.7277636728712333</v>
      </c>
      <c r="O15">
        <v>2.3565580909249255</v>
      </c>
    </row>
    <row r="16" spans="2:18" x14ac:dyDescent="0.2">
      <c r="B16" t="s">
        <v>18</v>
      </c>
      <c r="C16">
        <v>3.3388207759865076</v>
      </c>
      <c r="D16">
        <v>2.9270859995095044</v>
      </c>
      <c r="E16">
        <v>1.8330667246326953</v>
      </c>
      <c r="F16">
        <v>1.6045780198948976</v>
      </c>
      <c r="G16">
        <v>1.2347306219817482</v>
      </c>
      <c r="H16">
        <v>1.4613451414306904</v>
      </c>
      <c r="K16" t="s">
        <v>32</v>
      </c>
      <c r="L16">
        <v>5.3812233641313467</v>
      </c>
      <c r="M16">
        <v>3.4808184567741249</v>
      </c>
      <c r="N16">
        <v>2.6501359646284737</v>
      </c>
      <c r="O16">
        <v>2.1646277244664831</v>
      </c>
    </row>
    <row r="17" spans="2:18" x14ac:dyDescent="0.2">
      <c r="B17" t="s">
        <v>19</v>
      </c>
      <c r="C17">
        <v>4.1473844776202942</v>
      </c>
      <c r="D17">
        <v>2.3791982610135194</v>
      </c>
      <c r="E17">
        <v>1.6971504269982334</v>
      </c>
      <c r="F17">
        <v>1.4072960972096009</v>
      </c>
      <c r="G17">
        <v>1.1053199270953749</v>
      </c>
      <c r="H17">
        <v>1.0366649228486757</v>
      </c>
      <c r="K17" t="s">
        <v>33</v>
      </c>
      <c r="L17">
        <v>5.5613449275694631</v>
      </c>
      <c r="M17">
        <v>4.0703565846153849</v>
      </c>
      <c r="N17">
        <v>2.5945125527965227</v>
      </c>
      <c r="O17">
        <v>2.1688737430490632</v>
      </c>
    </row>
    <row r="18" spans="2:18" x14ac:dyDescent="0.2">
      <c r="B18" s="1" t="s">
        <v>10</v>
      </c>
      <c r="C18" s="1">
        <f t="shared" ref="C18:H18" si="3">AVERAGE(C15:C17)</f>
        <v>3.5077056942030609</v>
      </c>
      <c r="D18" s="1">
        <f t="shared" si="3"/>
        <v>2.9013804180193783</v>
      </c>
      <c r="E18" s="1">
        <f t="shared" si="3"/>
        <v>1.8430624865627017</v>
      </c>
      <c r="F18" s="1">
        <f t="shared" si="3"/>
        <v>1.5173608387622555</v>
      </c>
      <c r="G18" s="1">
        <f t="shared" si="3"/>
        <v>1.3978630669955059</v>
      </c>
      <c r="H18" s="1">
        <f t="shared" si="3"/>
        <v>1.2915341764729957</v>
      </c>
      <c r="K18" t="s">
        <v>10</v>
      </c>
      <c r="L18" s="1">
        <f>AVERAGE(L15:L17)</f>
        <v>5.6024550231724417</v>
      </c>
      <c r="M18" s="1">
        <f t="shared" ref="M18:Q18" si="4">AVERAGE(M15:M17)</f>
        <v>4.0296531919364353</v>
      </c>
      <c r="N18" s="1">
        <f t="shared" si="4"/>
        <v>2.6574707300987437</v>
      </c>
      <c r="O18" s="1">
        <f t="shared" si="4"/>
        <v>2.2300198528134909</v>
      </c>
      <c r="P18" s="1" t="e">
        <f t="shared" si="4"/>
        <v>#DIV/0!</v>
      </c>
      <c r="Q18" s="1" t="e">
        <f t="shared" si="4"/>
        <v>#DIV/0!</v>
      </c>
    </row>
    <row r="20" spans="2:18" x14ac:dyDescent="0.2">
      <c r="B20" t="s">
        <v>20</v>
      </c>
      <c r="C20">
        <v>4.6795813863753484</v>
      </c>
      <c r="D20">
        <v>3.2290271613753889</v>
      </c>
      <c r="E20">
        <v>2.1302207686913208</v>
      </c>
      <c r="F20">
        <v>1.501087463686035</v>
      </c>
      <c r="K20" t="s">
        <v>34</v>
      </c>
      <c r="L20">
        <v>6.8281787422704827</v>
      </c>
      <c r="M20">
        <v>3.7084604556062306</v>
      </c>
      <c r="N20">
        <v>2.2466741702495305</v>
      </c>
      <c r="O20">
        <v>2.0031551305063129</v>
      </c>
      <c r="P20">
        <v>2.3836474926074205</v>
      </c>
      <c r="Q20">
        <v>1.3382464273989858</v>
      </c>
    </row>
    <row r="21" spans="2:18" x14ac:dyDescent="0.2">
      <c r="B21" t="s">
        <v>21</v>
      </c>
      <c r="C21">
        <v>3.7740162632164647</v>
      </c>
      <c r="D21">
        <v>3.0076072329324912</v>
      </c>
      <c r="E21">
        <v>2.4086207466524012</v>
      </c>
      <c r="F21">
        <v>1.8978755883312144</v>
      </c>
      <c r="G21">
        <v>1.6978860663803483</v>
      </c>
      <c r="K21" t="s">
        <v>35</v>
      </c>
      <c r="L21">
        <v>6.1147180989475212</v>
      </c>
      <c r="M21">
        <v>3.9062451635716977</v>
      </c>
      <c r="N21">
        <v>2.4157344376067478</v>
      </c>
      <c r="O21">
        <v>1.8233873164437429</v>
      </c>
      <c r="P21">
        <v>2.2951207359768131</v>
      </c>
      <c r="Q21">
        <v>1.1474045464453997</v>
      </c>
    </row>
    <row r="22" spans="2:18" x14ac:dyDescent="0.2">
      <c r="B22" t="s">
        <v>22</v>
      </c>
      <c r="C22">
        <v>6.2603751505601331</v>
      </c>
      <c r="D22">
        <v>3.6651921684599285</v>
      </c>
      <c r="E22">
        <v>2.2437167697295752</v>
      </c>
      <c r="F22">
        <v>1.8101854255867702</v>
      </c>
      <c r="G22">
        <v>1.7993931443630247</v>
      </c>
      <c r="H22">
        <v>1.5690317949192969</v>
      </c>
      <c r="K22" t="s">
        <v>36</v>
      </c>
      <c r="L22">
        <v>5.3049623004787314</v>
      </c>
      <c r="M22">
        <v>4.4143604249183772</v>
      </c>
      <c r="N22">
        <v>2.7460629366220135</v>
      </c>
      <c r="O22">
        <v>2.1249820096871224</v>
      </c>
      <c r="P22">
        <v>2.1664018688801026</v>
      </c>
    </row>
    <row r="23" spans="2:18" x14ac:dyDescent="0.2">
      <c r="B23" s="1" t="s">
        <v>10</v>
      </c>
      <c r="C23" s="1">
        <f>AVERAGE(C20:C22)</f>
        <v>4.9046576000506485</v>
      </c>
      <c r="D23" s="1">
        <f t="shared" ref="D23:H23" si="5">AVERAGE(D20:D22)</f>
        <v>3.3006088542559362</v>
      </c>
      <c r="E23" s="1">
        <f t="shared" si="5"/>
        <v>2.2608527616910989</v>
      </c>
      <c r="F23" s="1">
        <f t="shared" si="5"/>
        <v>1.7363828258680065</v>
      </c>
      <c r="G23" s="1">
        <f t="shared" si="5"/>
        <v>1.7486396053716864</v>
      </c>
      <c r="H23" s="1">
        <f t="shared" si="5"/>
        <v>1.5690317949192969</v>
      </c>
      <c r="K23" t="s">
        <v>10</v>
      </c>
      <c r="L23" s="1">
        <f>AVERAGE(L20:L22)</f>
        <v>6.0826197138989118</v>
      </c>
      <c r="M23" s="1">
        <f t="shared" ref="M23:Q23" si="6">AVERAGE(M20:M22)</f>
        <v>4.0096886813654349</v>
      </c>
      <c r="N23" s="1">
        <f t="shared" si="6"/>
        <v>2.4694905148260973</v>
      </c>
      <c r="O23" s="1">
        <f t="shared" si="6"/>
        <v>1.983841485545726</v>
      </c>
      <c r="P23" s="1">
        <f t="shared" si="6"/>
        <v>2.2817233658214455</v>
      </c>
      <c r="Q23" s="1">
        <f t="shared" si="6"/>
        <v>1.2428254869221926</v>
      </c>
    </row>
    <row r="27" spans="2:18" x14ac:dyDescent="0.2">
      <c r="C27" t="s">
        <v>16</v>
      </c>
      <c r="L27" t="s">
        <v>73</v>
      </c>
    </row>
    <row r="28" spans="2:18" x14ac:dyDescent="0.2">
      <c r="C28" t="s">
        <v>70</v>
      </c>
      <c r="L28" t="s">
        <v>70</v>
      </c>
    </row>
    <row r="29" spans="2:18" x14ac:dyDescent="0.2"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15</v>
      </c>
      <c r="I29" t="s">
        <v>6</v>
      </c>
      <c r="L29" t="s">
        <v>1</v>
      </c>
      <c r="M29" t="s">
        <v>2</v>
      </c>
      <c r="N29" t="s">
        <v>3</v>
      </c>
      <c r="O29" t="s">
        <v>4</v>
      </c>
      <c r="P29" t="s">
        <v>5</v>
      </c>
      <c r="Q29" t="s">
        <v>15</v>
      </c>
      <c r="R29" t="s">
        <v>6</v>
      </c>
    </row>
    <row r="30" spans="2:18" x14ac:dyDescent="0.2">
      <c r="B30" t="s">
        <v>7</v>
      </c>
      <c r="C30">
        <v>4</v>
      </c>
      <c r="D30">
        <v>29</v>
      </c>
      <c r="E30">
        <v>14</v>
      </c>
      <c r="F30">
        <v>4</v>
      </c>
      <c r="K30" t="s">
        <v>23</v>
      </c>
      <c r="L30">
        <v>16</v>
      </c>
      <c r="M30">
        <v>64</v>
      </c>
      <c r="N30">
        <v>26</v>
      </c>
      <c r="O30">
        <v>11</v>
      </c>
      <c r="P30">
        <v>1</v>
      </c>
      <c r="Q30">
        <v>1</v>
      </c>
    </row>
    <row r="31" spans="2:18" x14ac:dyDescent="0.2">
      <c r="B31" t="s">
        <v>8</v>
      </c>
      <c r="C31">
        <v>12</v>
      </c>
      <c r="D31">
        <v>55</v>
      </c>
      <c r="E31">
        <v>29</v>
      </c>
      <c r="F31">
        <v>12</v>
      </c>
      <c r="G31">
        <v>7</v>
      </c>
      <c r="H31">
        <v>3</v>
      </c>
      <c r="K31" t="s">
        <v>24</v>
      </c>
      <c r="L31">
        <v>12</v>
      </c>
      <c r="M31">
        <v>80</v>
      </c>
      <c r="N31">
        <v>42</v>
      </c>
      <c r="O31">
        <v>13</v>
      </c>
      <c r="P31">
        <v>6</v>
      </c>
      <c r="Q31">
        <v>1</v>
      </c>
    </row>
    <row r="32" spans="2:18" x14ac:dyDescent="0.2">
      <c r="B32" t="s">
        <v>9</v>
      </c>
      <c r="C32">
        <v>7</v>
      </c>
      <c r="D32">
        <v>44</v>
      </c>
      <c r="E32">
        <v>23</v>
      </c>
      <c r="F32">
        <v>12</v>
      </c>
      <c r="G32">
        <v>3</v>
      </c>
      <c r="H32">
        <v>3</v>
      </c>
      <c r="K32" t="s">
        <v>25</v>
      </c>
      <c r="L32">
        <v>22</v>
      </c>
      <c r="M32">
        <v>98</v>
      </c>
      <c r="N32">
        <v>56</v>
      </c>
      <c r="O32">
        <v>16</v>
      </c>
      <c r="P32">
        <v>7</v>
      </c>
      <c r="Q32">
        <v>2</v>
      </c>
      <c r="R32">
        <v>1</v>
      </c>
    </row>
    <row r="33" spans="2:18" x14ac:dyDescent="0.2">
      <c r="B33" s="1" t="s">
        <v>10</v>
      </c>
      <c r="C33" s="1">
        <f t="shared" ref="C33:I33" si="7">AVERAGE(C30:C32)</f>
        <v>7.666666666666667</v>
      </c>
      <c r="D33" s="1">
        <f t="shared" si="7"/>
        <v>42.666666666666664</v>
      </c>
      <c r="E33" s="1">
        <f t="shared" si="7"/>
        <v>22</v>
      </c>
      <c r="F33" s="1">
        <f t="shared" si="7"/>
        <v>9.3333333333333339</v>
      </c>
      <c r="G33" s="1">
        <f t="shared" si="7"/>
        <v>5</v>
      </c>
      <c r="H33" s="1">
        <f t="shared" si="7"/>
        <v>3</v>
      </c>
      <c r="I33" s="1" t="e">
        <f t="shared" si="7"/>
        <v>#DIV/0!</v>
      </c>
      <c r="K33" t="s">
        <v>10</v>
      </c>
      <c r="L33" s="1">
        <f t="shared" ref="L33:R33" si="8">AVERAGE(L30:L32)</f>
        <v>16.666666666666668</v>
      </c>
      <c r="M33" s="1">
        <f t="shared" si="8"/>
        <v>80.666666666666671</v>
      </c>
      <c r="N33" s="1">
        <f t="shared" si="8"/>
        <v>41.333333333333336</v>
      </c>
      <c r="O33" s="1">
        <f t="shared" si="8"/>
        <v>13.333333333333334</v>
      </c>
      <c r="P33" s="1">
        <f t="shared" si="8"/>
        <v>4.666666666666667</v>
      </c>
      <c r="Q33" s="1">
        <f t="shared" si="8"/>
        <v>1.3333333333333333</v>
      </c>
      <c r="R33" s="1">
        <f t="shared" si="8"/>
        <v>1</v>
      </c>
    </row>
    <row r="35" spans="2:18" x14ac:dyDescent="0.2">
      <c r="B35" t="s">
        <v>11</v>
      </c>
      <c r="C35">
        <v>8</v>
      </c>
      <c r="D35">
        <v>37</v>
      </c>
      <c r="E35">
        <v>14</v>
      </c>
      <c r="F35">
        <v>4</v>
      </c>
      <c r="K35" t="s">
        <v>27</v>
      </c>
      <c r="L35">
        <v>6</v>
      </c>
      <c r="M35">
        <v>38</v>
      </c>
      <c r="N35">
        <v>10</v>
      </c>
      <c r="O35">
        <v>7</v>
      </c>
      <c r="P35">
        <v>1</v>
      </c>
    </row>
    <row r="36" spans="2:18" x14ac:dyDescent="0.2">
      <c r="B36" t="s">
        <v>12</v>
      </c>
      <c r="C36">
        <v>15</v>
      </c>
      <c r="D36">
        <v>88</v>
      </c>
      <c r="E36">
        <v>31</v>
      </c>
      <c r="F36">
        <v>10</v>
      </c>
      <c r="G36">
        <v>5</v>
      </c>
      <c r="K36" t="s">
        <v>26</v>
      </c>
      <c r="L36">
        <v>10</v>
      </c>
      <c r="M36">
        <v>60</v>
      </c>
      <c r="N36">
        <v>17</v>
      </c>
      <c r="O36">
        <v>5</v>
      </c>
      <c r="P36">
        <v>1</v>
      </c>
    </row>
    <row r="37" spans="2:18" x14ac:dyDescent="0.2">
      <c r="B37" t="s">
        <v>14</v>
      </c>
      <c r="C37">
        <v>15</v>
      </c>
      <c r="D37">
        <v>88</v>
      </c>
      <c r="E37">
        <v>31</v>
      </c>
      <c r="F37">
        <v>10</v>
      </c>
      <c r="G37">
        <v>5</v>
      </c>
      <c r="K37" t="s">
        <v>28</v>
      </c>
      <c r="L37">
        <v>12</v>
      </c>
      <c r="M37">
        <v>64</v>
      </c>
      <c r="N37">
        <v>26</v>
      </c>
      <c r="O37">
        <v>7</v>
      </c>
    </row>
    <row r="38" spans="2:18" x14ac:dyDescent="0.2">
      <c r="B38" s="1" t="s">
        <v>10</v>
      </c>
      <c r="C38" s="1">
        <f>AVERAGE(C35:C37)</f>
        <v>12.666666666666666</v>
      </c>
      <c r="D38" s="1">
        <f>AVERAGE(D35:D37)</f>
        <v>71</v>
      </c>
      <c r="E38" s="1">
        <f>AVERAGE(E35:E37)</f>
        <v>25.333333333333332</v>
      </c>
      <c r="F38" s="1">
        <f>AVERAGE(F35:F37)</f>
        <v>8</v>
      </c>
      <c r="G38" s="1">
        <f>AVERAGE(G35:G37)</f>
        <v>5</v>
      </c>
      <c r="K38" t="s">
        <v>10</v>
      </c>
      <c r="L38" s="1">
        <f>AVERAGE(L35:L37)</f>
        <v>9.3333333333333339</v>
      </c>
      <c r="M38" s="1">
        <f t="shared" ref="M38:Q38" si="9">AVERAGE(M35:M37)</f>
        <v>54</v>
      </c>
      <c r="N38" s="1">
        <f t="shared" si="9"/>
        <v>17.666666666666668</v>
      </c>
      <c r="O38" s="1">
        <f t="shared" si="9"/>
        <v>6.333333333333333</v>
      </c>
      <c r="P38" s="1">
        <f t="shared" si="9"/>
        <v>1</v>
      </c>
      <c r="Q38" s="1" t="e">
        <f t="shared" si="9"/>
        <v>#DIV/0!</v>
      </c>
    </row>
    <row r="40" spans="2:18" x14ac:dyDescent="0.2">
      <c r="B40" t="s">
        <v>17</v>
      </c>
      <c r="C40">
        <v>5</v>
      </c>
      <c r="D40">
        <v>35</v>
      </c>
      <c r="E40">
        <v>14</v>
      </c>
      <c r="F40">
        <v>6</v>
      </c>
      <c r="G40">
        <v>1</v>
      </c>
      <c r="H40">
        <v>1</v>
      </c>
      <c r="K40" t="s">
        <v>31</v>
      </c>
      <c r="L40">
        <v>9</v>
      </c>
      <c r="M40">
        <v>26</v>
      </c>
      <c r="N40">
        <v>6</v>
      </c>
      <c r="O40">
        <v>1</v>
      </c>
    </row>
    <row r="41" spans="2:18" x14ac:dyDescent="0.2">
      <c r="B41" t="s">
        <v>18</v>
      </c>
      <c r="C41">
        <v>9</v>
      </c>
      <c r="D41">
        <v>58</v>
      </c>
      <c r="E41">
        <v>29</v>
      </c>
      <c r="F41">
        <v>15</v>
      </c>
      <c r="G41">
        <v>2</v>
      </c>
      <c r="H41">
        <v>2</v>
      </c>
      <c r="K41" t="s">
        <v>32</v>
      </c>
      <c r="L41">
        <v>5</v>
      </c>
      <c r="M41">
        <v>40</v>
      </c>
      <c r="N41">
        <v>13</v>
      </c>
      <c r="O41">
        <v>7</v>
      </c>
    </row>
    <row r="42" spans="2:18" x14ac:dyDescent="0.2">
      <c r="B42" t="s">
        <v>19</v>
      </c>
      <c r="C42">
        <v>13</v>
      </c>
      <c r="D42">
        <v>60</v>
      </c>
      <c r="E42">
        <v>42</v>
      </c>
      <c r="F42">
        <v>24</v>
      </c>
      <c r="G42">
        <v>5</v>
      </c>
      <c r="H42">
        <v>3</v>
      </c>
      <c r="K42" t="s">
        <v>33</v>
      </c>
      <c r="L42">
        <v>13</v>
      </c>
      <c r="M42">
        <v>65</v>
      </c>
      <c r="N42">
        <v>20</v>
      </c>
      <c r="O42">
        <v>5</v>
      </c>
    </row>
    <row r="43" spans="2:18" x14ac:dyDescent="0.2">
      <c r="B43" s="1" t="s">
        <v>10</v>
      </c>
      <c r="C43" s="1">
        <f t="shared" ref="C43:H43" si="10">AVERAGE(C40:C42)</f>
        <v>9</v>
      </c>
      <c r="D43" s="1">
        <f t="shared" si="10"/>
        <v>51</v>
      </c>
      <c r="E43" s="1">
        <f t="shared" si="10"/>
        <v>28.333333333333332</v>
      </c>
      <c r="F43" s="1">
        <f t="shared" si="10"/>
        <v>15</v>
      </c>
      <c r="G43" s="1">
        <f t="shared" si="10"/>
        <v>2.6666666666666665</v>
      </c>
      <c r="H43" s="1">
        <f t="shared" si="10"/>
        <v>2</v>
      </c>
      <c r="K43" t="s">
        <v>10</v>
      </c>
      <c r="L43" s="1">
        <f t="shared" ref="L43:Q43" si="11">AVERAGE(L40:L42)</f>
        <v>9</v>
      </c>
      <c r="M43" s="1">
        <f t="shared" si="11"/>
        <v>43.666666666666664</v>
      </c>
      <c r="N43" s="1">
        <f t="shared" si="11"/>
        <v>13</v>
      </c>
      <c r="O43" s="1">
        <f t="shared" si="11"/>
        <v>4.333333333333333</v>
      </c>
      <c r="P43" s="1" t="e">
        <f t="shared" si="11"/>
        <v>#DIV/0!</v>
      </c>
      <c r="Q43" s="1" t="e">
        <f t="shared" si="11"/>
        <v>#DIV/0!</v>
      </c>
    </row>
    <row r="45" spans="2:18" x14ac:dyDescent="0.2">
      <c r="B45" t="s">
        <v>20</v>
      </c>
      <c r="C45">
        <v>4</v>
      </c>
      <c r="D45">
        <v>38</v>
      </c>
      <c r="E45">
        <v>14</v>
      </c>
      <c r="F45">
        <v>4</v>
      </c>
      <c r="K45" t="s">
        <v>34</v>
      </c>
      <c r="L45">
        <v>9</v>
      </c>
      <c r="M45">
        <v>65</v>
      </c>
      <c r="N45">
        <v>24</v>
      </c>
      <c r="O45">
        <v>11</v>
      </c>
      <c r="P45">
        <v>0</v>
      </c>
      <c r="Q45">
        <v>0</v>
      </c>
    </row>
    <row r="46" spans="2:18" x14ac:dyDescent="0.2">
      <c r="B46" t="s">
        <v>21</v>
      </c>
      <c r="C46">
        <v>6</v>
      </c>
      <c r="D46">
        <v>44</v>
      </c>
      <c r="E46">
        <v>17</v>
      </c>
      <c r="F46">
        <v>5</v>
      </c>
      <c r="G46">
        <v>2</v>
      </c>
      <c r="K46" t="s">
        <v>35</v>
      </c>
      <c r="L46">
        <v>9</v>
      </c>
      <c r="M46">
        <v>78</v>
      </c>
      <c r="N46">
        <v>40</v>
      </c>
      <c r="O46">
        <v>14</v>
      </c>
      <c r="P46">
        <v>6</v>
      </c>
      <c r="Q46">
        <v>1</v>
      </c>
    </row>
    <row r="47" spans="2:18" x14ac:dyDescent="0.2">
      <c r="B47" t="s">
        <v>22</v>
      </c>
      <c r="C47">
        <v>12</v>
      </c>
      <c r="D47">
        <v>74</v>
      </c>
      <c r="E47">
        <v>44</v>
      </c>
      <c r="F47">
        <v>13</v>
      </c>
      <c r="G47">
        <v>3</v>
      </c>
      <c r="H47">
        <v>1</v>
      </c>
      <c r="K47" t="s">
        <v>36</v>
      </c>
      <c r="L47">
        <v>20</v>
      </c>
      <c r="M47">
        <v>128</v>
      </c>
      <c r="N47">
        <v>70</v>
      </c>
      <c r="O47">
        <v>36</v>
      </c>
      <c r="P47">
        <v>16</v>
      </c>
    </row>
    <row r="48" spans="2:18" x14ac:dyDescent="0.2">
      <c r="K48" t="s">
        <v>10</v>
      </c>
      <c r="L48" s="1">
        <f>AVERAGE(L45:L47)</f>
        <v>12.666666666666666</v>
      </c>
      <c r="M48" s="1">
        <f>AVERAGE(M45:M47)</f>
        <v>90.333333333333329</v>
      </c>
      <c r="N48" s="1">
        <f>AVERAGE(N45:N47)</f>
        <v>44.666666666666664</v>
      </c>
      <c r="O48" s="1">
        <f>AVERAGE(O45:O47)</f>
        <v>20.333333333333332</v>
      </c>
      <c r="P48" s="1">
        <f>AVERAGE(P45:P47)</f>
        <v>7.333333333333333</v>
      </c>
      <c r="Q48" s="1">
        <f t="shared" ref="Q48" si="12">AVERAGE(Q45:Q47)</f>
        <v>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A3B5-F371-F94D-90BA-601DC05DE272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graphed in paper</vt:lpstr>
      <vt:lpstr>hp for prism</vt:lpstr>
      <vt:lpstr>dist prism for paper</vt:lpstr>
      <vt:lpstr>for prism ctx</vt:lpstr>
      <vt:lpstr>plaque density</vt:lpstr>
      <vt:lpstr>Ab42 and lamp1 area</vt:lpstr>
      <vt:lpstr>hp ratios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Katherine Rose Sadleir</cp:lastModifiedBy>
  <dcterms:created xsi:type="dcterms:W3CDTF">2021-05-01T03:25:05Z</dcterms:created>
  <dcterms:modified xsi:type="dcterms:W3CDTF">2025-12-15T19:39:25Z</dcterms:modified>
</cp:coreProperties>
</file>