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fbc4920bdc64e6a/Desktop/Hauser_Lab/nec_pneumonia/"/>
    </mc:Choice>
  </mc:AlternateContent>
  <xr:revisionPtr revIDLastSave="218" documentId="8_{E145DFC4-CFAC-4733-867A-1027A59D2993}" xr6:coauthVersionLast="47" xr6:coauthVersionMax="47" xr10:uidLastSave="{075E24D2-2167-49AE-87BF-450FF72E9612}"/>
  <bookViews>
    <workbookView xWindow="-120" yWindow="-120" windowWidth="29040" windowHeight="15840" xr2:uid="{C99AC88E-B1FC-BE4C-B30E-E3E2D64637EA}"/>
  </bookViews>
  <sheets>
    <sheet name="lt50 data with linear equations" sheetId="3" r:id="rId1"/>
    <sheet name="Sheet1" sheetId="5" r:id="rId2"/>
    <sheet name="ln2000 lt50 comparisons" sheetId="2" r:id="rId3"/>
    <sheet name="huhu removed" sheetId="4" r:id="rId4"/>
  </sheet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6" i="3" l="1"/>
  <c r="T16" i="3"/>
  <c r="L27" i="3" a="1"/>
  <c r="L27" i="3" s="1"/>
  <c r="O16" i="3"/>
  <c r="E16" i="3"/>
  <c r="E15" i="3"/>
  <c r="H15" i="3" a="1"/>
  <c r="H15" i="3" s="1"/>
  <c r="B8" i="4"/>
  <c r="E7" i="4"/>
  <c r="E23" i="2" l="1"/>
  <c r="B25" i="2"/>
  <c r="D3" i="3"/>
  <c r="I3" i="3"/>
  <c r="N3" i="3"/>
  <c r="S3" i="3"/>
  <c r="T15" i="3" s="1"/>
  <c r="X3" i="3"/>
  <c r="AC3" i="3"/>
  <c r="AH3" i="3"/>
  <c r="D4" i="3"/>
  <c r="I4" i="3"/>
  <c r="N4" i="3"/>
  <c r="S4" i="3"/>
  <c r="X4" i="3"/>
  <c r="Y16" i="3" s="1"/>
  <c r="AC4" i="3"/>
  <c r="AH4" i="3"/>
  <c r="D5" i="3"/>
  <c r="I5" i="3"/>
  <c r="J15" i="3" s="1"/>
  <c r="S5" i="3"/>
  <c r="X5" i="3"/>
  <c r="AC5" i="3"/>
  <c r="AH5" i="3"/>
  <c r="D8" i="3"/>
  <c r="I8" i="3"/>
  <c r="N8" i="3"/>
  <c r="S8" i="3"/>
  <c r="X8" i="3"/>
  <c r="AC8" i="3"/>
  <c r="AH8" i="3"/>
  <c r="D9" i="3"/>
  <c r="I9" i="3"/>
  <c r="N9" i="3"/>
  <c r="S9" i="3"/>
  <c r="X9" i="3"/>
  <c r="AC9" i="3"/>
  <c r="AH9" i="3"/>
  <c r="D10" i="3"/>
  <c r="I10" i="3"/>
  <c r="N10" i="3"/>
  <c r="S10" i="3"/>
  <c r="X10" i="3"/>
  <c r="AC10" i="3"/>
  <c r="AH10" i="3"/>
  <c r="D11" i="3"/>
  <c r="I11" i="3"/>
  <c r="N11" i="3"/>
  <c r="S11" i="3"/>
  <c r="X11" i="3"/>
  <c r="AC11" i="3"/>
  <c r="AH11" i="3"/>
  <c r="D12" i="3"/>
  <c r="I12" i="3"/>
  <c r="N12" i="3"/>
  <c r="S12" i="3"/>
  <c r="X12" i="3"/>
  <c r="AC12" i="3"/>
  <c r="AH12" i="3"/>
  <c r="C15" i="3" a="1"/>
  <c r="C15" i="3" s="1"/>
  <c r="D15" i="3" a="1"/>
  <c r="D15" i="3" s="1"/>
  <c r="I15" i="3" a="1"/>
  <c r="I15" i="3" s="1"/>
  <c r="M15" i="3" a="1"/>
  <c r="M15" i="3" s="1"/>
  <c r="N15" i="3" a="1"/>
  <c r="N15" i="3" s="1"/>
  <c r="O15" i="3"/>
  <c r="R15" i="3" a="1"/>
  <c r="R15" i="3" s="1"/>
  <c r="Q15" i="3" s="1"/>
  <c r="S15" i="3" a="1"/>
  <c r="S15" i="3" s="1"/>
  <c r="W15" i="3" a="1"/>
  <c r="W15" i="3" s="1"/>
  <c r="X15" i="3" a="1"/>
  <c r="X15" i="3" s="1"/>
  <c r="Y15" i="3"/>
  <c r="AB15" i="3" a="1"/>
  <c r="AB15" i="3" s="1"/>
  <c r="AC15" i="3" a="1"/>
  <c r="AC15" i="3" s="1"/>
  <c r="AD15" i="3"/>
  <c r="AG15" i="3" a="1"/>
  <c r="AG15" i="3" s="1"/>
  <c r="AF15" i="3" s="1"/>
  <c r="AH15" i="3" a="1"/>
  <c r="AH15" i="3" s="1"/>
  <c r="AI15" i="3"/>
  <c r="C16" i="3" a="1"/>
  <c r="C16" i="3"/>
  <c r="D16" i="3" a="1"/>
  <c r="D16" i="3"/>
  <c r="H16" i="3" a="1"/>
  <c r="H16" i="3"/>
  <c r="G16" i="3" s="1"/>
  <c r="I16" i="3" a="1"/>
  <c r="I16" i="3"/>
  <c r="L16" i="3"/>
  <c r="M16" i="3" a="1"/>
  <c r="M16" i="3"/>
  <c r="N16" i="3" a="1"/>
  <c r="N16" i="3"/>
  <c r="R16" i="3" a="1"/>
  <c r="R16" i="3"/>
  <c r="Q16" i="3" s="1"/>
  <c r="S16" i="3" a="1"/>
  <c r="S16" i="3"/>
  <c r="V16" i="3"/>
  <c r="W16" i="3" a="1"/>
  <c r="W16" i="3"/>
  <c r="X16" i="3" a="1"/>
  <c r="X16" i="3"/>
  <c r="AB16" i="3" a="1"/>
  <c r="AB16" i="3"/>
  <c r="AC16" i="3" a="1"/>
  <c r="AC16" i="3" s="1"/>
  <c r="AD16" i="3"/>
  <c r="AG16" i="3" a="1"/>
  <c r="AG16" i="3" s="1"/>
  <c r="AF16" i="3" s="1"/>
  <c r="AH16" i="3" a="1"/>
  <c r="AH16" i="3"/>
  <c r="D20" i="3"/>
  <c r="I20" i="3"/>
  <c r="N20" i="3"/>
  <c r="L26" i="3" s="1" a="1"/>
  <c r="L26" i="3" s="1"/>
  <c r="S20" i="3"/>
  <c r="Q26" i="3" s="1" a="1"/>
  <c r="Q26" i="3" s="1"/>
  <c r="Q28" i="3" s="1"/>
  <c r="X20" i="3"/>
  <c r="AC20" i="3"/>
  <c r="AH20" i="3"/>
  <c r="AG26" i="3" s="1" a="1"/>
  <c r="AG26" i="3" s="1"/>
  <c r="D21" i="3"/>
  <c r="B27" i="3" s="1" a="1"/>
  <c r="B27" i="3" s="1"/>
  <c r="I21" i="3"/>
  <c r="N21" i="3"/>
  <c r="S21" i="3"/>
  <c r="Q27" i="3" s="1" a="1"/>
  <c r="Q27" i="3" s="1"/>
  <c r="X21" i="3"/>
  <c r="AC21" i="3"/>
  <c r="AH21" i="3"/>
  <c r="D22" i="3"/>
  <c r="B26" i="3" s="1" a="1"/>
  <c r="B26" i="3" s="1"/>
  <c r="I22" i="3"/>
  <c r="G26" i="3" s="1" a="1"/>
  <c r="G26" i="3" s="1"/>
  <c r="G28" i="3" s="1"/>
  <c r="N22" i="3"/>
  <c r="S22" i="3"/>
  <c r="X22" i="3"/>
  <c r="V26" i="3" s="1" a="1"/>
  <c r="V26" i="3" s="1"/>
  <c r="AC22" i="3"/>
  <c r="AA26" i="3" s="1" a="1"/>
  <c r="AA26" i="3" s="1"/>
  <c r="AA28" i="3" s="1"/>
  <c r="AH22" i="3"/>
  <c r="D23" i="3"/>
  <c r="I23" i="3"/>
  <c r="G27" i="3" s="1" a="1"/>
  <c r="G27" i="3" s="1"/>
  <c r="N23" i="3"/>
  <c r="S23" i="3"/>
  <c r="X23" i="3"/>
  <c r="AC23" i="3"/>
  <c r="AA27" i="3" s="1" a="1"/>
  <c r="AA27" i="3" s="1"/>
  <c r="AH23" i="3"/>
  <c r="D24" i="3"/>
  <c r="I24" i="3"/>
  <c r="N24" i="3"/>
  <c r="S24" i="3"/>
  <c r="X24" i="3"/>
  <c r="AC24" i="3"/>
  <c r="AH24" i="3"/>
  <c r="B33" i="3"/>
  <c r="B44" i="3" s="1" a="1"/>
  <c r="B44" i="3" s="1"/>
  <c r="F33" i="3"/>
  <c r="J33" i="3"/>
  <c r="N33" i="3"/>
  <c r="R33" i="3"/>
  <c r="R44" i="3" s="1" a="1"/>
  <c r="R44" i="3" s="1"/>
  <c r="B34" i="3"/>
  <c r="F34" i="3"/>
  <c r="J34" i="3"/>
  <c r="N34" i="3"/>
  <c r="N44" i="3" s="1" a="1"/>
  <c r="N44" i="3" s="1"/>
  <c r="R34" i="3"/>
  <c r="B35" i="3"/>
  <c r="F35" i="3"/>
  <c r="J35" i="3"/>
  <c r="I44" i="3" s="1" a="1"/>
  <c r="I44" i="3" s="1"/>
  <c r="N35" i="3"/>
  <c r="R35" i="3"/>
  <c r="B36" i="3"/>
  <c r="F36" i="3"/>
  <c r="G44" i="3" s="1"/>
  <c r="J37" i="3"/>
  <c r="B38" i="3"/>
  <c r="F38" i="3"/>
  <c r="J38" i="3"/>
  <c r="N38" i="3"/>
  <c r="R38" i="3"/>
  <c r="B39" i="3"/>
  <c r="F39" i="3"/>
  <c r="J39" i="3"/>
  <c r="N39" i="3"/>
  <c r="R39" i="3"/>
  <c r="B40" i="3"/>
  <c r="F40" i="3"/>
  <c r="N40" i="3"/>
  <c r="R40" i="3"/>
  <c r="B41" i="3"/>
  <c r="F41" i="3"/>
  <c r="N41" i="3"/>
  <c r="R41" i="3"/>
  <c r="A44" i="3" a="1"/>
  <c r="A44" i="3" s="1"/>
  <c r="C44" i="3"/>
  <c r="J44" i="3" a="1"/>
  <c r="J44" i="3" s="1"/>
  <c r="Q44" i="3" a="1"/>
  <c r="Q44" i="3" s="1"/>
  <c r="S44" i="3"/>
  <c r="B47" i="3"/>
  <c r="B57" i="3" s="1" a="1"/>
  <c r="B57" i="3" s="1"/>
  <c r="F47" i="3"/>
  <c r="J47" i="3"/>
  <c r="N47" i="3"/>
  <c r="N57" i="3" s="1" a="1"/>
  <c r="N57" i="3" s="1"/>
  <c r="R47" i="3"/>
  <c r="B48" i="3"/>
  <c r="F48" i="3"/>
  <c r="J48" i="3"/>
  <c r="J56" i="3" s="1" a="1"/>
  <c r="J56" i="3" s="1"/>
  <c r="N48" i="3"/>
  <c r="R48" i="3"/>
  <c r="B49" i="3"/>
  <c r="F49" i="3"/>
  <c r="F57" i="3" s="1" a="1"/>
  <c r="F57" i="3" s="1"/>
  <c r="J49" i="3"/>
  <c r="N49" i="3"/>
  <c r="R49" i="3"/>
  <c r="B50" i="3"/>
  <c r="B56" i="3" s="1" a="1"/>
  <c r="B56" i="3" s="1"/>
  <c r="B58" i="3" s="1"/>
  <c r="F50" i="3"/>
  <c r="J50" i="3"/>
  <c r="N50" i="3"/>
  <c r="R50" i="3"/>
  <c r="R56" i="3" s="1" a="1"/>
  <c r="R56" i="3" s="1"/>
  <c r="B51" i="3"/>
  <c r="F51" i="3"/>
  <c r="J51" i="3"/>
  <c r="N51" i="3"/>
  <c r="R51" i="3"/>
  <c r="B52" i="3"/>
  <c r="F52" i="3"/>
  <c r="J52" i="3"/>
  <c r="N52" i="3"/>
  <c r="R52" i="3"/>
  <c r="B53" i="3"/>
  <c r="F53" i="3"/>
  <c r="N53" i="3"/>
  <c r="R53" i="3"/>
  <c r="B54" i="3"/>
  <c r="F54" i="3"/>
  <c r="B11" i="2"/>
  <c r="E9" i="2"/>
  <c r="AA16" i="3" l="1"/>
  <c r="G15" i="3"/>
  <c r="B28" i="3"/>
  <c r="V15" i="3"/>
  <c r="AA15" i="3"/>
  <c r="L15" i="3"/>
  <c r="R57" i="3" a="1"/>
  <c r="R57" i="3" s="1"/>
  <c r="R58" i="3" s="1"/>
  <c r="J57" i="3" a="1"/>
  <c r="J57" i="3" s="1"/>
  <c r="J58" i="3" s="1"/>
  <c r="N56" i="3" a="1"/>
  <c r="N56" i="3" s="1"/>
  <c r="N58" i="3" s="1"/>
  <c r="F56" i="3" a="1"/>
  <c r="F56" i="3" s="1"/>
  <c r="F58" i="3" s="1"/>
  <c r="O44" i="3"/>
  <c r="M44" i="3" a="1"/>
  <c r="M44" i="3" s="1"/>
  <c r="AG27" i="3" a="1"/>
  <c r="AG27" i="3" s="1"/>
  <c r="AG28" i="3" s="1"/>
  <c r="V27" i="3" a="1"/>
  <c r="V27" i="3" s="1"/>
  <c r="V28" i="3" s="1"/>
  <c r="L28" i="3"/>
  <c r="J16" i="3"/>
  <c r="K4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<sst xmlns="http://schemas.openxmlformats.org/spreadsheetml/2006/main" count="314" uniqueCount="72">
  <si>
    <t>LT50</t>
  </si>
  <si>
    <t>CFU</t>
  </si>
  <si>
    <t>LN(CFU)</t>
  </si>
  <si>
    <t>x when y=2000</t>
  </si>
  <si>
    <t>A0</t>
  </si>
  <si>
    <t>t</t>
  </si>
  <si>
    <t>r2</t>
  </si>
  <si>
    <t>Kotani</t>
  </si>
  <si>
    <t>Huhu</t>
  </si>
  <si>
    <t>Namkoong</t>
  </si>
  <si>
    <t>CA</t>
  </si>
  <si>
    <t>Campos</t>
  </si>
  <si>
    <t>IN</t>
  </si>
  <si>
    <t>IN2</t>
  </si>
  <si>
    <t>slope</t>
  </si>
  <si>
    <t>y-intercept</t>
  </si>
  <si>
    <t>lt50@ln2000</t>
  </si>
  <si>
    <t>PSE12</t>
  </si>
  <si>
    <t>PSE30</t>
  </si>
  <si>
    <t>PSE09</t>
  </si>
  <si>
    <t>PA01</t>
  </si>
  <si>
    <t>PA14</t>
  </si>
  <si>
    <t>AUC</t>
  </si>
  <si>
    <t>r^2</t>
  </si>
  <si>
    <t>LT50 @ LN2000 CFU per group</t>
  </si>
  <si>
    <t>kotani</t>
  </si>
  <si>
    <t>huhu</t>
  </si>
  <si>
    <t>riviere</t>
  </si>
  <si>
    <t>pse09</t>
  </si>
  <si>
    <t>pse12</t>
  </si>
  <si>
    <t>pse30</t>
  </si>
  <si>
    <t>pa14</t>
  </si>
  <si>
    <t>pa01</t>
  </si>
  <si>
    <t>namkoong</t>
  </si>
  <si>
    <t>campos</t>
  </si>
  <si>
    <t>LT50 (hours)</t>
  </si>
  <si>
    <t>NP Strains</t>
  </si>
  <si>
    <t>NonNP Strains</t>
  </si>
  <si>
    <t>exoS+</t>
  </si>
  <si>
    <t>exoU+</t>
  </si>
  <si>
    <t>t-Test: Two-Sample Assuming Equal Variances</t>
  </si>
  <si>
    <t>Variable 1</t>
  </si>
  <si>
    <t>Variable 2</t>
  </si>
  <si>
    <t>Mean</t>
  </si>
  <si>
    <t>Variance</t>
  </si>
  <si>
    <t>Observations</t>
  </si>
  <si>
    <t>Pooled Variance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</si>
  <si>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</si>
  <si>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</si>
  <si>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</si>
  <si>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</si>
  <si>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</si>
  <si>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</si>
  <si>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</si>
  <si>
    <t>SCRIPT 1329</t>
  </si>
  <si>
    <t>SCRIPT 1512</t>
  </si>
  <si>
    <t>NP v nonNP strains</t>
  </si>
  <si>
    <t>average LT50</t>
  </si>
  <si>
    <t>exoU v exoS strains</t>
  </si>
  <si>
    <t>NP v nonNP lt50 ln2000</t>
  </si>
  <si>
    <t>Strain</t>
  </si>
  <si>
    <t>PA-Kot</t>
  </si>
  <si>
    <t>ln(CFU)</t>
  </si>
  <si>
    <t>Slope</t>
  </si>
  <si>
    <r>
      <rPr>
        <b/>
        <i/>
        <sz val="12"/>
        <color theme="1"/>
        <rFont val="Calibri"/>
        <family val="2"/>
        <scheme val="minor"/>
      </rPr>
      <t>r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</si>
  <si>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LT</t>
    </r>
    <r>
      <rPr>
        <b/>
        <vertAlign val="subscript"/>
        <sz val="12"/>
        <color theme="1"/>
        <rFont val="Calibri"/>
        <family val="2"/>
        <scheme val="minor"/>
      </rPr>
      <t>50</t>
    </r>
    <r>
      <rPr>
        <b/>
        <sz val="12"/>
        <color theme="1"/>
        <rFont val="Calibri"/>
        <family val="2"/>
        <scheme val="minor"/>
      </rPr>
      <t xml:space="preserve"> at ln(2000 CFU)</t>
    </r>
  </si>
  <si>
    <t>SCRIPT-94841</t>
  </si>
  <si>
    <t>L00-a</t>
  </si>
  <si>
    <t>PA-Riv</t>
  </si>
  <si>
    <t>PA-Cam</t>
  </si>
  <si>
    <t>PA-Nam</t>
  </si>
  <si>
    <r>
      <t>LT</t>
    </r>
    <r>
      <rPr>
        <b/>
        <vertAlign val="subscript"/>
        <sz val="12"/>
        <color theme="1"/>
        <rFont val="Calibri"/>
        <family val="2"/>
        <scheme val="minor"/>
      </rPr>
      <t>50</t>
    </r>
    <r>
      <rPr>
        <b/>
        <sz val="12"/>
        <color theme="1"/>
        <rFont val="Calibri"/>
        <family val="2"/>
        <scheme val="minor"/>
      </rPr>
      <t xml:space="preserve"> (hours)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</si>
</sst>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Arial"/>
      <family val="2"/>
    </font>
    <font>
      <sz val="16"/>
      <color rgb="FF54565A"/>
      <name val="Arial"/>
      <family val="2"/>
    </font>
    <font>
      <sz val="12"/>
      <color theme="1"/>
      <name val="Calibri"/>
      <family val="2"/>
    </font>
    <font>
      <u/>
      <sz val="12"/>
      <color theme="1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rgb="FFD6DCE4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0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0" fillId="0" borderId="10" xfId="0" applyBorder="1"/>
    <xf numFmtId="0" fontId="2" fillId="3" borderId="5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0" fillId="4" borderId="4" xfId="0" applyFill="1" applyBorder="1"/>
    <xf numFmtId="0" fontId="0" fillId="4" borderId="12" xfId="0" applyFill="1" applyBorder="1"/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7" xfId="0" applyFill="1" applyBorder="1" applyAlignment="1">
      <alignment horizontal="center"/>
    </xf>
    <xf numFmtId="11" fontId="3" fillId="4" borderId="0" xfId="0" applyNumberFormat="1" applyFont="1" applyFill="1"/>
    <xf numFmtId="0" fontId="3" fillId="4" borderId="0" xfId="0" applyFont="1" applyFill="1"/>
    <xf numFmtId="0" fontId="0" fillId="4" borderId="17" xfId="0" applyFill="1" applyBorder="1"/>
    <xf numFmtId="0" fontId="0" fillId="4" borderId="8" xfId="0" applyFill="1" applyBorder="1" applyAlignment="1">
      <alignment horizontal="center"/>
    </xf>
    <xf numFmtId="11" fontId="3" fillId="4" borderId="10" xfId="0" applyNumberFormat="1" applyFont="1" applyFill="1" applyBorder="1"/>
    <xf numFmtId="0" fontId="3" fillId="4" borderId="10" xfId="0" applyFont="1" applyFill="1" applyBorder="1"/>
    <xf numFmtId="0" fontId="0" fillId="4" borderId="18" xfId="0" applyFill="1" applyBorder="1"/>
    <xf numFmtId="0" fontId="5" fillId="0" borderId="0" xfId="1"/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8" fillId="7" borderId="5" xfId="0" applyFont="1" applyFill="1" applyBorder="1"/>
    <xf numFmtId="0" fontId="8" fillId="7" borderId="0" xfId="0" applyFont="1" applyFill="1"/>
    <xf numFmtId="0" fontId="8" fillId="7" borderId="6" xfId="0" applyFont="1" applyFill="1" applyBorder="1"/>
    <xf numFmtId="0" fontId="9" fillId="8" borderId="5" xfId="0" applyFont="1" applyFill="1" applyBorder="1"/>
    <xf numFmtId="0" fontId="9" fillId="8" borderId="0" xfId="0" applyFont="1" applyFill="1"/>
    <xf numFmtId="0" fontId="9" fillId="8" borderId="6" xfId="0" applyFont="1" applyFill="1" applyBorder="1"/>
    <xf numFmtId="0" fontId="8" fillId="7" borderId="23" xfId="0" applyFont="1" applyFill="1" applyBorder="1"/>
    <xf numFmtId="0" fontId="8" fillId="7" borderId="24" xfId="0" applyFont="1" applyFill="1" applyBorder="1"/>
    <xf numFmtId="0" fontId="8" fillId="7" borderId="25" xfId="0" applyFont="1" applyFill="1" applyBorder="1"/>
    <xf numFmtId="0" fontId="8" fillId="7" borderId="26" xfId="0" applyFont="1" applyFill="1" applyBorder="1"/>
    <xf numFmtId="0" fontId="8" fillId="7" borderId="27" xfId="0" applyFont="1" applyFill="1" applyBorder="1"/>
    <xf numFmtId="0" fontId="8" fillId="7" borderId="9" xfId="0" applyFont="1" applyFill="1" applyBorder="1"/>
    <xf numFmtId="0" fontId="8" fillId="7" borderId="10" xfId="0" applyFont="1" applyFill="1" applyBorder="1"/>
    <xf numFmtId="0" fontId="8" fillId="7" borderId="11" xfId="0" applyFont="1" applyFill="1" applyBorder="1"/>
    <xf numFmtId="0" fontId="9" fillId="8" borderId="9" xfId="0" applyFont="1" applyFill="1" applyBorder="1"/>
    <xf numFmtId="0" fontId="9" fillId="8" borderId="10" xfId="0" applyFont="1" applyFill="1" applyBorder="1"/>
    <xf numFmtId="0" fontId="9" fillId="8" borderId="11" xfId="0" applyFont="1" applyFill="1" applyBorder="1"/>
    <xf numFmtId="0" fontId="0" fillId="9" borderId="5" xfId="0" applyFill="1" applyBorder="1"/>
    <xf numFmtId="0" fontId="0" fillId="9" borderId="0" xfId="0" applyFill="1"/>
    <xf numFmtId="0" fontId="0" fillId="9" borderId="6" xfId="0" applyFill="1" applyBorder="1"/>
    <xf numFmtId="0" fontId="8" fillId="6" borderId="28" xfId="0" applyFont="1" applyFill="1" applyBorder="1"/>
    <xf numFmtId="0" fontId="8" fillId="6" borderId="29" xfId="0" applyFont="1" applyFill="1" applyBorder="1"/>
    <xf numFmtId="0" fontId="9" fillId="8" borderId="28" xfId="0" applyFont="1" applyFill="1" applyBorder="1"/>
    <xf numFmtId="0" fontId="9" fillId="8" borderId="29" xfId="0" applyFont="1" applyFill="1" applyBorder="1"/>
    <xf numFmtId="0" fontId="8" fillId="6" borderId="5" xfId="0" applyFont="1" applyFill="1" applyBorder="1"/>
    <xf numFmtId="0" fontId="8" fillId="6" borderId="6" xfId="0" applyFont="1" applyFill="1" applyBorder="1"/>
    <xf numFmtId="0" fontId="0" fillId="9" borderId="20" xfId="0" applyFill="1" applyBorder="1"/>
    <xf numFmtId="0" fontId="0" fillId="9" borderId="21" xfId="0" applyFill="1" applyBorder="1"/>
    <xf numFmtId="0" fontId="0" fillId="9" borderId="22" xfId="0" applyFill="1" applyBorder="1"/>
    <xf numFmtId="0" fontId="10" fillId="6" borderId="28" xfId="0" applyFont="1" applyFill="1" applyBorder="1"/>
    <xf numFmtId="0" fontId="11" fillId="8" borderId="28" xfId="0" applyFont="1" applyFill="1" applyBorder="1"/>
    <xf numFmtId="0" fontId="10" fillId="6" borderId="5" xfId="0" applyFont="1" applyFill="1" applyBorder="1"/>
    <xf numFmtId="0" fontId="10" fillId="6" borderId="30" xfId="0" applyFont="1" applyFill="1" applyBorder="1"/>
    <xf numFmtId="0" fontId="8" fillId="7" borderId="21" xfId="0" applyFont="1" applyFill="1" applyBorder="1"/>
    <xf numFmtId="0" fontId="8" fillId="6" borderId="31" xfId="0" applyFont="1" applyFill="1" applyBorder="1"/>
    <xf numFmtId="0" fontId="11" fillId="8" borderId="30" xfId="0" applyFont="1" applyFill="1" applyBorder="1"/>
    <xf numFmtId="0" fontId="9" fillId="8" borderId="21" xfId="0" applyFont="1" applyFill="1" applyBorder="1"/>
    <xf numFmtId="0" fontId="9" fillId="8" borderId="31" xfId="0" applyFont="1" applyFill="1" applyBorder="1"/>
    <xf numFmtId="0" fontId="10" fillId="6" borderId="20" xfId="0" applyFont="1" applyFill="1" applyBorder="1"/>
    <xf numFmtId="0" fontId="8" fillId="6" borderId="22" xfId="0" applyFont="1" applyFill="1" applyBorder="1"/>
    <xf numFmtId="0" fontId="4" fillId="0" borderId="32" xfId="0" applyFont="1" applyBorder="1"/>
    <xf numFmtId="0" fontId="9" fillId="0" borderId="32" xfId="0" applyFont="1" applyBorder="1"/>
    <xf numFmtId="0" fontId="9" fillId="0" borderId="17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9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0" fontId="12" fillId="0" borderId="0" xfId="0" applyFont="1"/>
    <xf numFmtId="0" fontId="0" fillId="0" borderId="21" xfId="0" applyBorder="1"/>
    <xf numFmtId="0" fontId="13" fillId="0" borderId="33" xfId="0" applyFont="1" applyBorder="1" applyAlignment="1">
      <alignment horizontal="center"/>
    </xf>
    <xf numFmtId="0" fontId="0" fillId="0" borderId="17" xfId="0" applyBorder="1"/>
    <xf numFmtId="0" fontId="0" fillId="0" borderId="34" xfId="0" applyBorder="1"/>
    <xf numFmtId="0" fontId="0" fillId="0" borderId="32" xfId="0" applyBorder="1"/>
    <xf numFmtId="0" fontId="0" fillId="0" borderId="35" xfId="0" applyBorder="1"/>
    <xf numFmtId="0" fontId="12" fillId="10" borderId="21" xfId="0" applyFont="1" applyFill="1" applyBorder="1"/>
    <xf numFmtId="0" fontId="15" fillId="10" borderId="21" xfId="0" applyFont="1" applyFill="1" applyBorder="1"/>
    <xf numFmtId="0" fontId="0" fillId="0" borderId="36" xfId="0" applyBorder="1"/>
    <xf numFmtId="0" fontId="0" fillId="0" borderId="37" xfId="0" applyBorder="1"/>
    <xf numFmtId="0" fontId="12" fillId="0" borderId="38" xfId="0" applyFont="1" applyBorder="1"/>
    <xf numFmtId="0" fontId="12" fillId="10" borderId="0" xfId="0" applyFont="1" applyFill="1"/>
    <xf numFmtId="0" fontId="12" fillId="11" borderId="39" xfId="0" applyFont="1" applyFill="1" applyBorder="1"/>
    <xf numFmtId="0" fontId="12" fillId="11" borderId="40" xfId="0" applyFont="1" applyFill="1" applyBorder="1"/>
    <xf numFmtId="0" fontId="12" fillId="11" borderId="41" xfId="0" applyFont="1" applyFill="1" applyBorder="1"/>
    <xf numFmtId="0" fontId="0" fillId="0" borderId="24" xfId="0" applyBorder="1"/>
    <xf numFmtId="0" fontId="0" fillId="0" borderId="42" xfId="0" applyBorder="1"/>
    <xf numFmtId="0" fontId="0" fillId="0" borderId="7" xfId="0" applyBorder="1"/>
    <xf numFmtId="0" fontId="0" fillId="0" borderId="8" xfId="0" applyBorder="1"/>
    <xf numFmtId="0" fontId="0" fillId="0" borderId="43" xfId="0" applyBorder="1"/>
    <xf numFmtId="0" fontId="0" fillId="0" borderId="18" xfId="0" applyBorder="1"/>
    <xf numFmtId="0" fontId="0" fillId="0" borderId="4" xfId="0" applyBorder="1"/>
    <xf numFmtId="0" fontId="0" fillId="0" borderId="12" xfId="0" applyBorder="1"/>
    <xf numFmtId="0" fontId="0" fillId="0" borderId="13" xfId="0" applyBorder="1"/>
    <xf numFmtId="0" fontId="0" fillId="11" borderId="4" xfId="0" applyFill="1" applyBorder="1"/>
    <xf numFmtId="0" fontId="0" fillId="11" borderId="12" xfId="0" applyFill="1" applyBorder="1"/>
    <xf numFmtId="0" fontId="0" fillId="11" borderId="13" xfId="0" applyFill="1" applyBorder="1"/>
    <xf numFmtId="0" fontId="0" fillId="11" borderId="7" xfId="0" applyFill="1" applyBorder="1"/>
    <xf numFmtId="0" fontId="0" fillId="11" borderId="0" xfId="0" applyFill="1"/>
    <xf numFmtId="0" fontId="0" fillId="11" borderId="17" xfId="0" applyFill="1" applyBorder="1"/>
    <xf numFmtId="0" fontId="0" fillId="11" borderId="8" xfId="0" applyFill="1" applyBorder="1"/>
    <xf numFmtId="0" fontId="0" fillId="11" borderId="10" xfId="0" applyFill="1" applyBorder="1"/>
    <xf numFmtId="0" fontId="0" fillId="11" borderId="18" xfId="0" applyFill="1" applyBorder="1"/>
    <xf numFmtId="2" fontId="12" fillId="11" borderId="39" xfId="0" applyNumberFormat="1" applyFont="1" applyFill="1" applyBorder="1"/>
    <xf numFmtId="2" fontId="0" fillId="0" borderId="42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11" borderId="4" xfId="0" applyNumberFormat="1" applyFill="1" applyBorder="1"/>
    <xf numFmtId="2" fontId="0" fillId="11" borderId="7" xfId="0" applyNumberFormat="1" applyFill="1" applyBorder="1"/>
    <xf numFmtId="2" fontId="0" fillId="11" borderId="8" xfId="0" applyNumberFormat="1" applyFill="1" applyBorder="1"/>
    <xf numFmtId="2" fontId="0" fillId="0" borderId="4" xfId="0" applyNumberFormat="1" applyBorder="1"/>
    <xf numFmtId="2" fontId="12" fillId="11" borderId="40" xfId="0" applyNumberFormat="1" applyFont="1" applyFill="1" applyBorder="1" applyAlignment="1">
      <alignment horizontal="center"/>
    </xf>
    <xf numFmtId="2" fontId="12" fillId="11" borderId="41" xfId="0" applyNumberFormat="1" applyFont="1" applyFill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43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11" borderId="12" xfId="0" applyNumberFormat="1" applyFill="1" applyBorder="1" applyAlignment="1">
      <alignment horizontal="center"/>
    </xf>
    <xf numFmtId="2" fontId="0" fillId="11" borderId="13" xfId="0" applyNumberFormat="1" applyFill="1" applyBorder="1" applyAlignment="1">
      <alignment horizontal="center"/>
    </xf>
    <xf numFmtId="2" fontId="0" fillId="11" borderId="0" xfId="0" applyNumberFormat="1" applyFill="1" applyAlignment="1">
      <alignment horizontal="center"/>
    </xf>
    <xf numFmtId="2" fontId="0" fillId="11" borderId="17" xfId="0" applyNumberFormat="1" applyFill="1" applyBorder="1" applyAlignment="1">
      <alignment horizontal="center"/>
    </xf>
    <xf numFmtId="2" fontId="0" fillId="11" borderId="10" xfId="0" applyNumberFormat="1" applyFill="1" applyBorder="1" applyAlignment="1">
      <alignment horizontal="center"/>
    </xf>
    <xf numFmtId="2" fontId="0" fillId="11" borderId="18" xfId="0" applyNumberFormat="1" applyFill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lt50@ln2000" TargetMode="External"/><Relationship Id="rId3" Type="http://schemas.openxmlformats.org/officeDocument/2006/relationships/hyperlink" Target="mailto:lt50@ln2000" TargetMode="External"/><Relationship Id="rId7" Type="http://schemas.openxmlformats.org/officeDocument/2006/relationships/hyperlink" Target="mailto:lt50@ln2000" TargetMode="External"/><Relationship Id="rId12" Type="http://schemas.openxmlformats.org/officeDocument/2006/relationships/hyperlink" Target="mailto:lt50@ln2000" TargetMode="External"/><Relationship Id="rId2" Type="http://schemas.openxmlformats.org/officeDocument/2006/relationships/hyperlink" Target="mailto:lt50@ln2000" TargetMode="External"/><Relationship Id="rId1" Type="http://schemas.openxmlformats.org/officeDocument/2006/relationships/hyperlink" Target="mailto:lt50@ln2000" TargetMode="External"/><Relationship Id="rId6" Type="http://schemas.openxmlformats.org/officeDocument/2006/relationships/hyperlink" Target="mailto:lt50@ln2000" TargetMode="External"/><Relationship Id="rId11" Type="http://schemas.openxmlformats.org/officeDocument/2006/relationships/hyperlink" Target="mailto:lt50@ln2000" TargetMode="External"/><Relationship Id="rId5" Type="http://schemas.openxmlformats.org/officeDocument/2006/relationships/hyperlink" Target="mailto:lt50@ln2000" TargetMode="External"/><Relationship Id="rId10" Type="http://schemas.openxmlformats.org/officeDocument/2006/relationships/hyperlink" Target="mailto:lt50@ln2000" TargetMode="External"/><Relationship Id="rId4" Type="http://schemas.openxmlformats.org/officeDocument/2006/relationships/hyperlink" Target="mailto:lt50@ln2000" TargetMode="External"/><Relationship Id="rId9" Type="http://schemas.openxmlformats.org/officeDocument/2006/relationships/hyperlink" Target="mailto:lt50@ln2000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3E016-E9F3-49AF-B3A2-C25412053F8A}">
  <dimension ref="A1:AI58"/>
  <sheetViews>
    <sheetView tabSelected="1" zoomScale="94" workbookViewId="0">
      <selection activeCell="R58" sqref="R58"/>
    </sheetView>
  </sheetViews>
  <sheetFormatPr defaultColWidth="11" defaultRowHeight="15.75" x14ac:dyDescent="0.25"/>
  <cols>
    <col min="3" max="3" width="12.625" bestFit="1" customWidth="1"/>
    <col min="8" max="8" width="12.625" bestFit="1" customWidth="1"/>
  </cols>
  <sheetData>
    <row r="1" spans="1:35" ht="21.75" thickBot="1" x14ac:dyDescent="0.4">
      <c r="B1" s="154" t="s">
        <v>7</v>
      </c>
      <c r="C1" s="155"/>
      <c r="D1" s="156"/>
      <c r="G1" s="154" t="s">
        <v>8</v>
      </c>
      <c r="H1" s="155"/>
      <c r="I1" s="156"/>
      <c r="L1" s="154">
        <v>1512</v>
      </c>
      <c r="M1" s="155"/>
      <c r="N1" s="156"/>
      <c r="Q1" s="154">
        <v>1329</v>
      </c>
      <c r="R1" s="155"/>
      <c r="S1" s="156"/>
      <c r="V1" s="154">
        <v>190</v>
      </c>
      <c r="W1" s="155"/>
      <c r="X1" s="156"/>
      <c r="AA1" s="154" t="s">
        <v>9</v>
      </c>
      <c r="AB1" s="155"/>
      <c r="AC1" s="156"/>
      <c r="AF1" s="154" t="s">
        <v>11</v>
      </c>
      <c r="AG1" s="155"/>
      <c r="AH1" s="156"/>
    </row>
    <row r="2" spans="1:35" ht="21.75" thickBot="1" x14ac:dyDescent="0.3">
      <c r="B2" s="1" t="s">
        <v>0</v>
      </c>
      <c r="C2" s="2" t="s">
        <v>1</v>
      </c>
      <c r="D2" s="3" t="s">
        <v>2</v>
      </c>
      <c r="G2" s="1" t="s">
        <v>0</v>
      </c>
      <c r="H2" s="2" t="s">
        <v>1</v>
      </c>
      <c r="I2" s="3" t="s">
        <v>2</v>
      </c>
      <c r="L2" s="1" t="s">
        <v>0</v>
      </c>
      <c r="M2" s="2" t="s">
        <v>1</v>
      </c>
      <c r="N2" s="3" t="s">
        <v>2</v>
      </c>
      <c r="Q2" s="1" t="s">
        <v>0</v>
      </c>
      <c r="R2" s="2" t="s">
        <v>1</v>
      </c>
      <c r="S2" s="3" t="s">
        <v>2</v>
      </c>
      <c r="V2" s="1" t="s">
        <v>0</v>
      </c>
      <c r="W2" s="2" t="s">
        <v>1</v>
      </c>
      <c r="X2" s="3" t="s">
        <v>2</v>
      </c>
      <c r="AA2" s="1" t="s">
        <v>0</v>
      </c>
      <c r="AB2" s="2" t="s">
        <v>1</v>
      </c>
      <c r="AC2" s="3" t="s">
        <v>2</v>
      </c>
      <c r="AF2" s="1" t="s">
        <v>0</v>
      </c>
      <c r="AG2" s="2" t="s">
        <v>1</v>
      </c>
      <c r="AH2" s="3" t="s">
        <v>2</v>
      </c>
    </row>
    <row r="3" spans="1:35" ht="21" x14ac:dyDescent="0.25">
      <c r="A3" s="157" t="s">
        <v>10</v>
      </c>
      <c r="B3" s="4">
        <v>15.904271836875401</v>
      </c>
      <c r="C3" s="5">
        <v>9500</v>
      </c>
      <c r="D3" s="6">
        <f>LN(C3)</f>
        <v>9.1590470775886317</v>
      </c>
      <c r="F3" s="157" t="s">
        <v>10</v>
      </c>
      <c r="G3" s="4">
        <v>11.8300593751565</v>
      </c>
      <c r="H3" s="5">
        <v>11300</v>
      </c>
      <c r="I3" s="6">
        <f>LN(H3)</f>
        <v>9.3325580047004326</v>
      </c>
      <c r="K3" s="157" t="s">
        <v>10</v>
      </c>
      <c r="L3" s="4">
        <v>13.586347254812001</v>
      </c>
      <c r="M3" s="5">
        <v>1850</v>
      </c>
      <c r="N3" s="6">
        <f>LN(M3)</f>
        <v>7.5229409180723703</v>
      </c>
      <c r="P3" s="157" t="s">
        <v>10</v>
      </c>
      <c r="Q3" s="4">
        <v>13.1187845887459</v>
      </c>
      <c r="R3" s="5">
        <v>4750</v>
      </c>
      <c r="S3" s="6">
        <f>LN(R3)</f>
        <v>8.4658998970286863</v>
      </c>
      <c r="U3" s="157" t="s">
        <v>13</v>
      </c>
      <c r="V3" s="4">
        <v>12.538821054524901</v>
      </c>
      <c r="W3" s="5">
        <v>1565</v>
      </c>
      <c r="X3" s="6">
        <f>LN(W3)</f>
        <v>7.3556411029742534</v>
      </c>
      <c r="Z3" s="157" t="s">
        <v>10</v>
      </c>
      <c r="AA3" s="4">
        <v>11.7324932480198</v>
      </c>
      <c r="AB3" s="5">
        <v>16000</v>
      </c>
      <c r="AC3" s="6">
        <f>LN(AB3)</f>
        <v>9.6803440012219184</v>
      </c>
      <c r="AE3" s="157" t="s">
        <v>12</v>
      </c>
      <c r="AF3" s="4">
        <v>13.304245320061201</v>
      </c>
      <c r="AG3" s="5">
        <v>1750</v>
      </c>
      <c r="AH3" s="6">
        <f>LN(AG3)</f>
        <v>7.4673710669175595</v>
      </c>
    </row>
    <row r="4" spans="1:35" ht="21" x14ac:dyDescent="0.25">
      <c r="A4" s="158"/>
      <c r="B4" s="4">
        <v>17.868714028235399</v>
      </c>
      <c r="C4" s="5">
        <v>2250</v>
      </c>
      <c r="D4" s="6">
        <f>LN(C4)</f>
        <v>7.718685495198466</v>
      </c>
      <c r="F4" s="158"/>
      <c r="G4" s="4">
        <v>12.3726514274649</v>
      </c>
      <c r="H4" s="5">
        <v>2300</v>
      </c>
      <c r="I4" s="6">
        <f>LN(H4)</f>
        <v>7.7406644019172415</v>
      </c>
      <c r="K4" s="158"/>
      <c r="L4" s="4">
        <v>13.2603652731766</v>
      </c>
      <c r="M4" s="5">
        <v>695</v>
      </c>
      <c r="N4" s="6">
        <f>LN(M4)</f>
        <v>6.543911845564792</v>
      </c>
      <c r="P4" s="158"/>
      <c r="Q4" s="4">
        <v>13.9608393061533</v>
      </c>
      <c r="R4" s="5">
        <v>1200</v>
      </c>
      <c r="S4" s="6">
        <f>LN(R4)</f>
        <v>7.0900768357760917</v>
      </c>
      <c r="U4" s="158"/>
      <c r="V4" s="4">
        <v>13.066868577881801</v>
      </c>
      <c r="W4" s="5">
        <v>990</v>
      </c>
      <c r="X4" s="6">
        <f>LN(W4)</f>
        <v>6.8977049431286357</v>
      </c>
      <c r="Z4" s="158"/>
      <c r="AA4" s="4">
        <v>13.477443315252399</v>
      </c>
      <c r="AB4" s="5">
        <v>4000</v>
      </c>
      <c r="AC4" s="6">
        <f>LN(AB4)</f>
        <v>8.2940496401020276</v>
      </c>
      <c r="AE4" s="158"/>
      <c r="AF4" s="4">
        <v>13.7944820080588</v>
      </c>
      <c r="AG4" s="5">
        <v>895</v>
      </c>
      <c r="AH4" s="6">
        <f>LN(AG4)</f>
        <v>6.7968237182748554</v>
      </c>
    </row>
    <row r="5" spans="1:35" ht="21" x14ac:dyDescent="0.25">
      <c r="A5" s="158"/>
      <c r="B5" s="4">
        <v>17.2535456618394</v>
      </c>
      <c r="C5" s="5">
        <v>1160</v>
      </c>
      <c r="D5" s="6">
        <f>LN(C5)</f>
        <v>7.0561752841004104</v>
      </c>
      <c r="F5" s="158"/>
      <c r="G5" s="4">
        <v>12.474986531205399</v>
      </c>
      <c r="H5" s="5">
        <v>580</v>
      </c>
      <c r="I5" s="6">
        <f>LN(H5)</f>
        <v>6.363028103540465</v>
      </c>
      <c r="K5" s="158"/>
      <c r="L5" s="4"/>
      <c r="M5" s="5"/>
      <c r="N5" s="6"/>
      <c r="P5" s="158"/>
      <c r="Q5" s="4">
        <v>14.0324284980288</v>
      </c>
      <c r="R5" s="5">
        <v>780</v>
      </c>
      <c r="S5" s="6">
        <f>LN(R5)</f>
        <v>6.6592939196836376</v>
      </c>
      <c r="U5" s="158"/>
      <c r="V5" s="4">
        <v>14.159438440399899</v>
      </c>
      <c r="W5" s="5">
        <v>520</v>
      </c>
      <c r="X5" s="6">
        <f>LN(W5)</f>
        <v>6.253828811575473</v>
      </c>
      <c r="Z5" s="158"/>
      <c r="AA5" s="4">
        <v>14.476947166654</v>
      </c>
      <c r="AB5" s="5">
        <v>2450</v>
      </c>
      <c r="AC5" s="6">
        <f>LN(AB5)</f>
        <v>7.8038433035387724</v>
      </c>
      <c r="AE5" s="158"/>
      <c r="AF5" s="4">
        <v>14.5004687013252</v>
      </c>
      <c r="AG5" s="5">
        <v>525</v>
      </c>
      <c r="AH5" s="6">
        <f>LN(AG5)</f>
        <v>6.2633982625916236</v>
      </c>
    </row>
    <row r="6" spans="1:35" ht="21" x14ac:dyDescent="0.25">
      <c r="A6" s="158"/>
      <c r="B6" s="4"/>
      <c r="C6" s="5"/>
      <c r="D6" s="6"/>
      <c r="F6" s="158"/>
      <c r="G6" s="4"/>
      <c r="H6" s="5"/>
      <c r="I6" s="6"/>
      <c r="K6" s="158"/>
      <c r="L6" s="4"/>
      <c r="M6" s="5"/>
      <c r="N6" s="6"/>
      <c r="P6" s="158"/>
      <c r="Q6" s="4"/>
      <c r="R6" s="5"/>
      <c r="S6" s="6"/>
      <c r="U6" s="158"/>
      <c r="V6" s="4"/>
      <c r="W6" s="5"/>
      <c r="X6" s="6"/>
      <c r="Z6" s="158"/>
      <c r="AA6" s="4"/>
      <c r="AB6" s="5"/>
      <c r="AC6" s="6"/>
      <c r="AE6" s="158"/>
      <c r="AF6" s="4"/>
      <c r="AG6" s="5"/>
      <c r="AH6" s="6"/>
    </row>
    <row r="7" spans="1:35" ht="21" x14ac:dyDescent="0.25">
      <c r="A7" s="159"/>
      <c r="B7" s="7"/>
      <c r="C7" s="8"/>
      <c r="D7" s="9"/>
      <c r="E7" s="10"/>
      <c r="F7" s="159"/>
      <c r="G7" s="7"/>
      <c r="H7" s="8"/>
      <c r="I7" s="9"/>
      <c r="J7" s="10"/>
      <c r="K7" s="159"/>
      <c r="L7" s="7"/>
      <c r="M7" s="8"/>
      <c r="N7" s="9"/>
      <c r="O7" s="10"/>
      <c r="P7" s="159"/>
      <c r="Q7" s="7"/>
      <c r="R7" s="8"/>
      <c r="S7" s="9"/>
      <c r="T7" s="10"/>
      <c r="U7" s="159"/>
      <c r="V7" s="7"/>
      <c r="W7" s="8"/>
      <c r="X7" s="9"/>
      <c r="Y7" s="10"/>
      <c r="Z7" s="159"/>
      <c r="AA7" s="7"/>
      <c r="AB7" s="8"/>
      <c r="AC7" s="9"/>
      <c r="AD7" s="10"/>
      <c r="AE7" s="159"/>
      <c r="AF7" s="7"/>
      <c r="AG7" s="8"/>
      <c r="AH7" s="9"/>
      <c r="AI7" s="10"/>
    </row>
    <row r="8" spans="1:35" ht="21" x14ac:dyDescent="0.25">
      <c r="A8" s="157" t="s">
        <v>12</v>
      </c>
      <c r="B8" s="4">
        <v>17.136104911876899</v>
      </c>
      <c r="C8" s="5">
        <v>2900</v>
      </c>
      <c r="D8" s="6">
        <f>LN(C8)</f>
        <v>7.9724660159745655</v>
      </c>
      <c r="F8" s="157" t="s">
        <v>12</v>
      </c>
      <c r="G8" s="4">
        <v>14.5007070310884</v>
      </c>
      <c r="H8" s="5">
        <v>85</v>
      </c>
      <c r="I8" s="6">
        <f>LN(H8)</f>
        <v>4.4426512564903167</v>
      </c>
      <c r="K8" s="157" t="s">
        <v>12</v>
      </c>
      <c r="L8" s="4">
        <v>14.1708727562654</v>
      </c>
      <c r="M8" s="5">
        <v>1070</v>
      </c>
      <c r="N8" s="6">
        <f>LN(M8)</f>
        <v>6.9754139274559517</v>
      </c>
      <c r="P8" s="157" t="s">
        <v>12</v>
      </c>
      <c r="Q8" s="4">
        <v>14.9075047357328</v>
      </c>
      <c r="R8" s="5">
        <v>335</v>
      </c>
      <c r="S8" s="6">
        <f>LN(R8)</f>
        <v>5.8141305318250662</v>
      </c>
      <c r="U8" s="157" t="s">
        <v>12</v>
      </c>
      <c r="V8" s="4">
        <v>12.7408071490916</v>
      </c>
      <c r="W8" s="5">
        <v>2900</v>
      </c>
      <c r="X8" s="6">
        <f>LN(W8)</f>
        <v>7.9724660159745655</v>
      </c>
      <c r="Z8" s="157" t="s">
        <v>12</v>
      </c>
      <c r="AA8" s="4">
        <v>13.016718136213299</v>
      </c>
      <c r="AB8" s="5">
        <v>1055</v>
      </c>
      <c r="AC8" s="6">
        <f>LN(AB8)</f>
        <v>6.9612960459101672</v>
      </c>
      <c r="AE8" s="157" t="s">
        <v>12</v>
      </c>
      <c r="AF8" s="4">
        <v>13.4579449737942</v>
      </c>
      <c r="AG8" s="5">
        <v>1040</v>
      </c>
      <c r="AH8" s="6">
        <f>LN(AG8)</f>
        <v>6.9469759921354184</v>
      </c>
    </row>
    <row r="9" spans="1:35" ht="21" x14ac:dyDescent="0.25">
      <c r="A9" s="158"/>
      <c r="B9" s="4">
        <v>20.125543405394101</v>
      </c>
      <c r="C9" s="5">
        <v>500</v>
      </c>
      <c r="D9" s="6">
        <f>LN(C9)</f>
        <v>6.2146080984221914</v>
      </c>
      <c r="F9" s="158"/>
      <c r="G9" s="4">
        <v>15.017573057076</v>
      </c>
      <c r="H9" s="5">
        <v>43</v>
      </c>
      <c r="I9" s="6">
        <f>LN(H9)</f>
        <v>3.7612001156935624</v>
      </c>
      <c r="K9" s="158"/>
      <c r="L9" s="4">
        <v>14.60685200707</v>
      </c>
      <c r="M9" s="5">
        <v>420</v>
      </c>
      <c r="N9" s="6">
        <f>LN(M9)</f>
        <v>6.0402547112774139</v>
      </c>
      <c r="P9" s="158"/>
      <c r="Q9" s="4">
        <v>15.2355739480893</v>
      </c>
      <c r="R9" s="5">
        <v>120</v>
      </c>
      <c r="S9" s="6">
        <f>LN(R9)</f>
        <v>4.7874917427820458</v>
      </c>
      <c r="U9" s="158"/>
      <c r="V9" s="4">
        <v>13.116671538711101</v>
      </c>
      <c r="W9" s="5">
        <v>660</v>
      </c>
      <c r="X9" s="6">
        <f>LN(W9)</f>
        <v>6.4922398350204711</v>
      </c>
      <c r="Z9" s="158"/>
      <c r="AA9" s="4">
        <v>13.7311221098179</v>
      </c>
      <c r="AB9" s="5">
        <v>670</v>
      </c>
      <c r="AC9" s="6">
        <f>LN(AB9)</f>
        <v>6.5072777123850116</v>
      </c>
      <c r="AE9" s="158"/>
      <c r="AF9" s="4">
        <v>14.0566502849641</v>
      </c>
      <c r="AG9" s="5">
        <v>370</v>
      </c>
      <c r="AH9" s="6">
        <f>LN(AG9)</f>
        <v>5.9135030056382698</v>
      </c>
    </row>
    <row r="10" spans="1:35" ht="21" x14ac:dyDescent="0.35">
      <c r="A10" s="158"/>
      <c r="B10" s="11"/>
      <c r="C10" s="12"/>
      <c r="D10" s="6" t="e">
        <f>LN(C10)</f>
        <v>#NUM!</v>
      </c>
      <c r="F10" s="158"/>
      <c r="G10" s="11"/>
      <c r="H10" s="12"/>
      <c r="I10" s="6" t="e">
        <f>LN(H10)</f>
        <v>#NUM!</v>
      </c>
      <c r="K10" s="158"/>
      <c r="L10" s="11">
        <v>14.4549145681671</v>
      </c>
      <c r="M10" s="12">
        <v>240</v>
      </c>
      <c r="N10" s="6">
        <f>LN(M10)</f>
        <v>5.4806389233419912</v>
      </c>
      <c r="P10" s="158"/>
      <c r="Q10" s="11"/>
      <c r="R10" s="12"/>
      <c r="S10" s="6" t="e">
        <f>LN(R10)</f>
        <v>#NUM!</v>
      </c>
      <c r="U10" s="158"/>
      <c r="V10" s="11"/>
      <c r="W10" s="12"/>
      <c r="X10" s="6" t="e">
        <f>LN(W10)</f>
        <v>#NUM!</v>
      </c>
      <c r="Z10" s="158"/>
      <c r="AA10" s="11"/>
      <c r="AB10" s="12"/>
      <c r="AC10" s="6" t="e">
        <f>LN(AB10)</f>
        <v>#NUM!</v>
      </c>
      <c r="AE10" s="158"/>
      <c r="AF10" s="11"/>
      <c r="AG10" s="12"/>
      <c r="AH10" s="6" t="e">
        <f>LN(AG10)</f>
        <v>#NUM!</v>
      </c>
    </row>
    <row r="11" spans="1:35" ht="21" x14ac:dyDescent="0.35">
      <c r="A11" s="158"/>
      <c r="B11" s="11"/>
      <c r="C11" s="12"/>
      <c r="D11" s="6" t="e">
        <f>LN(C11)</f>
        <v>#NUM!</v>
      </c>
      <c r="F11" s="158"/>
      <c r="G11" s="11"/>
      <c r="H11" s="12"/>
      <c r="I11" s="6" t="e">
        <f>LN(H11)</f>
        <v>#NUM!</v>
      </c>
      <c r="K11" s="158"/>
      <c r="L11" s="11"/>
      <c r="M11" s="12"/>
      <c r="N11" s="6" t="e">
        <f>LN(M11)</f>
        <v>#NUM!</v>
      </c>
      <c r="P11" s="158"/>
      <c r="Q11" s="11"/>
      <c r="R11" s="12"/>
      <c r="S11" s="6" t="e">
        <f>LN(R11)</f>
        <v>#NUM!</v>
      </c>
      <c r="U11" s="158"/>
      <c r="V11" s="11"/>
      <c r="W11" s="12"/>
      <c r="X11" s="6" t="e">
        <f>LN(W11)</f>
        <v>#NUM!</v>
      </c>
      <c r="Z11" s="158"/>
      <c r="AA11" s="11"/>
      <c r="AB11" s="12"/>
      <c r="AC11" s="6" t="e">
        <f>LN(AB11)</f>
        <v>#NUM!</v>
      </c>
      <c r="AE11" s="158"/>
      <c r="AF11" s="11"/>
      <c r="AG11" s="12"/>
      <c r="AH11" s="6" t="e">
        <f>LN(AG11)</f>
        <v>#NUM!</v>
      </c>
    </row>
    <row r="12" spans="1:35" ht="21" x14ac:dyDescent="0.35">
      <c r="A12" s="159"/>
      <c r="B12" s="11"/>
      <c r="C12" s="12"/>
      <c r="D12" s="6" t="e">
        <f>LN(C12)</f>
        <v>#NUM!</v>
      </c>
      <c r="F12" s="159"/>
      <c r="G12" s="11"/>
      <c r="H12" s="12"/>
      <c r="I12" s="6" t="e">
        <f>LN(H12)</f>
        <v>#NUM!</v>
      </c>
      <c r="K12" s="159"/>
      <c r="L12" s="11"/>
      <c r="M12" s="12"/>
      <c r="N12" s="6" t="e">
        <f>LN(M12)</f>
        <v>#NUM!</v>
      </c>
      <c r="P12" s="159"/>
      <c r="Q12" s="11"/>
      <c r="R12" s="12"/>
      <c r="S12" s="6" t="e">
        <f>LN(R12)</f>
        <v>#NUM!</v>
      </c>
      <c r="U12" s="159"/>
      <c r="V12" s="11"/>
      <c r="W12" s="12"/>
      <c r="X12" s="6" t="e">
        <f>LN(W12)</f>
        <v>#NUM!</v>
      </c>
      <c r="Z12" s="159"/>
      <c r="AA12" s="11"/>
      <c r="AB12" s="12"/>
      <c r="AC12" s="6" t="e">
        <f>LN(AB12)</f>
        <v>#NUM!</v>
      </c>
      <c r="AE12" s="159"/>
      <c r="AF12" s="11"/>
      <c r="AG12" s="12"/>
      <c r="AH12" s="6" t="e">
        <f>LN(AG12)</f>
        <v>#NUM!</v>
      </c>
    </row>
    <row r="13" spans="1:35" x14ac:dyDescent="0.25">
      <c r="B13" s="13">
        <v>2000</v>
      </c>
      <c r="C13" s="14"/>
      <c r="D13" s="14"/>
      <c r="E13" s="15"/>
      <c r="G13" s="13">
        <v>2000</v>
      </c>
      <c r="H13" s="14"/>
      <c r="I13" s="14"/>
      <c r="J13" s="15"/>
      <c r="L13" s="13">
        <v>2000</v>
      </c>
      <c r="M13" s="14"/>
      <c r="N13" s="14"/>
      <c r="O13" s="15"/>
      <c r="Q13" s="13">
        <v>2000</v>
      </c>
      <c r="R13" s="14"/>
      <c r="S13" s="14"/>
      <c r="T13" s="15"/>
      <c r="V13" s="13">
        <v>2000</v>
      </c>
      <c r="W13" s="14"/>
      <c r="X13" s="14"/>
      <c r="Y13" s="15"/>
      <c r="AA13" s="13">
        <v>2000</v>
      </c>
      <c r="AB13" s="14"/>
      <c r="AC13" s="14"/>
      <c r="AD13" s="15"/>
      <c r="AF13" s="13">
        <v>2000</v>
      </c>
      <c r="AG13" s="14"/>
      <c r="AH13" s="14"/>
      <c r="AI13" s="15"/>
    </row>
    <row r="14" spans="1:35" x14ac:dyDescent="0.25">
      <c r="B14" s="16" t="s">
        <v>3</v>
      </c>
      <c r="C14" s="17" t="s">
        <v>4</v>
      </c>
      <c r="D14" s="17" t="s">
        <v>5</v>
      </c>
      <c r="E14" s="18" t="s">
        <v>6</v>
      </c>
      <c r="G14" s="16" t="s">
        <v>3</v>
      </c>
      <c r="H14" s="17" t="s">
        <v>4</v>
      </c>
      <c r="I14" s="17" t="s">
        <v>5</v>
      </c>
      <c r="J14" s="18" t="s">
        <v>6</v>
      </c>
      <c r="L14" s="16" t="s">
        <v>3</v>
      </c>
      <c r="M14" s="17" t="s">
        <v>4</v>
      </c>
      <c r="N14" s="17" t="s">
        <v>5</v>
      </c>
      <c r="O14" s="18" t="s">
        <v>6</v>
      </c>
      <c r="Q14" s="16" t="s">
        <v>3</v>
      </c>
      <c r="R14" s="17" t="s">
        <v>4</v>
      </c>
      <c r="S14" s="17" t="s">
        <v>5</v>
      </c>
      <c r="T14" s="18" t="s">
        <v>6</v>
      </c>
      <c r="V14" s="16" t="s">
        <v>3</v>
      </c>
      <c r="W14" s="17" t="s">
        <v>4</v>
      </c>
      <c r="X14" s="17" t="s">
        <v>5</v>
      </c>
      <c r="Y14" s="18" t="s">
        <v>6</v>
      </c>
      <c r="AA14" s="16" t="s">
        <v>3</v>
      </c>
      <c r="AB14" s="17" t="s">
        <v>4</v>
      </c>
      <c r="AC14" s="17" t="s">
        <v>5</v>
      </c>
      <c r="AD14" s="18" t="s">
        <v>6</v>
      </c>
      <c r="AF14" s="16" t="s">
        <v>3</v>
      </c>
      <c r="AG14" s="17" t="s">
        <v>4</v>
      </c>
      <c r="AH14" s="17" t="s">
        <v>5</v>
      </c>
      <c r="AI14" s="18" t="s">
        <v>6</v>
      </c>
    </row>
    <row r="15" spans="1:35" ht="20.25" x14ac:dyDescent="0.3">
      <c r="B15" s="19"/>
      <c r="C15" s="20" t="e" cm="1">
        <f t="array" ref="C15">EXP(INDEX(LINEST(LN(C3:C12),B3:B12),1,2))</f>
        <v>#VALUE!</v>
      </c>
      <c r="D15" s="21" t="e" cm="1">
        <f t="array" ref="D15">_xlfn.SINGLE(INDEX(LINEST(LN(C3:C12),B3:B12),1))</f>
        <v>#VALUE!</v>
      </c>
      <c r="E15" s="22">
        <f>(CORREL(B3:B5,D3:D5))^2</f>
        <v>0.65832528813965019</v>
      </c>
      <c r="G15" s="19" t="e">
        <f>(LOG($B$16/H15)/(I15*(LOG(2.71828182846))))</f>
        <v>#VALUE!</v>
      </c>
      <c r="H15" s="20" t="e" cm="1">
        <f t="array" ref="H15">EXP(INDEX(LINEST(LN(H3:H12),G3:G12),1,2))</f>
        <v>#VALUE!</v>
      </c>
      <c r="I15" s="21" t="e" cm="1">
        <f t="array" ref="I15">_xlfn.SINGLE(INDEX(LINEST(LN(H3:H12),G3:G12),1))</f>
        <v>#VALUE!</v>
      </c>
      <c r="J15" s="22">
        <f>(CORREL(G3:G5,I3:I5))^2</f>
        <v>0.89265528168121411</v>
      </c>
      <c r="L15" s="19" t="e">
        <f>(LOG($B$16/M15)/(N15*(LOG(2.71828182846))))</f>
        <v>#VALUE!</v>
      </c>
      <c r="M15" s="20" t="e" cm="1">
        <f t="array" ref="M15">EXP(INDEX(LINEST(LN(M3:M12),L3:L12),1,2))</f>
        <v>#VALUE!</v>
      </c>
      <c r="N15" s="21" t="e" cm="1">
        <f t="array" ref="N15">_xlfn.SINGLE(INDEX(LINEST(LN(M3:M12),L3:L12),1))</f>
        <v>#VALUE!</v>
      </c>
      <c r="O15" s="22">
        <f>(CORREL(L3:L5,N3:N5))^2</f>
        <v>1.0000000000000004</v>
      </c>
      <c r="Q15" s="19" t="e">
        <f>(LOG($B$16/R15)/(S15*(LOG(2.71828182846))))</f>
        <v>#VALUE!</v>
      </c>
      <c r="R15" s="20" t="e" cm="1">
        <f t="array" ref="R15">EXP(INDEX(LINEST(LN(R3:R12),Q3:Q12),1,2))</f>
        <v>#VALUE!</v>
      </c>
      <c r="S15" s="21" t="e" cm="1">
        <f t="array" ref="S15">_xlfn.SINGLE(INDEX(LINEST(LN(R3:R12),Q3:Q12),1))</f>
        <v>#VALUE!</v>
      </c>
      <c r="T15" s="22">
        <f>(CORREL(Q3:Q5,S3:S5))^2</f>
        <v>0.97468435611262072</v>
      </c>
      <c r="V15" s="19" t="e">
        <f>(LOG($B$16/W15)/(X15*(LOG(2.71828182846))))</f>
        <v>#VALUE!</v>
      </c>
      <c r="W15" s="20" t="e" cm="1">
        <f t="array" ref="W15">EXP(INDEX(LINEST(LN(W3:W12),V3:V12),1,2))</f>
        <v>#VALUE!</v>
      </c>
      <c r="X15" s="21" t="e" cm="1">
        <f t="array" ref="X15">_xlfn.SINGLE(INDEX(LINEST(LN(W3:W12),V3:V12),1))</f>
        <v>#VALUE!</v>
      </c>
      <c r="Y15" s="22">
        <f>(CORREL(V3:V4,X3:X4))^2</f>
        <v>1</v>
      </c>
      <c r="AA15" s="19" t="e">
        <f>(LOG($B$16/AB15)/(AC15*(LOG(2.71828182846))))</f>
        <v>#VALUE!</v>
      </c>
      <c r="AB15" s="20" t="e" cm="1">
        <f t="array" ref="AB15">EXP(INDEX(LINEST(LN(AB3:AB12),AA3:AA12),1,2))</f>
        <v>#VALUE!</v>
      </c>
      <c r="AC15" s="21" t="e" cm="1">
        <f t="array" ref="AC15">_xlfn.SINGLE(INDEX(LINEST(LN(AB3:AB12),AA3:AA12),1))</f>
        <v>#VALUE!</v>
      </c>
      <c r="AD15" s="22">
        <f>(CORREL(AA3:AA5,AC3:AC5))^2</f>
        <v>0.98718038593181268</v>
      </c>
      <c r="AF15" s="19" t="e">
        <f>(LOG($B$16/AG15)/(AH15*(LOG(2.71828182846))))</f>
        <v>#VALUE!</v>
      </c>
      <c r="AG15" s="20" t="e" cm="1">
        <f t="array" ref="AG15">EXP(INDEX(LINEST(LN(AG3:AG12),AF3:AF12),1,2))</f>
        <v>#VALUE!</v>
      </c>
      <c r="AH15" s="21" t="e" cm="1">
        <f t="array" ref="AH15">_xlfn.SINGLE(INDEX(LINEST(LN(AG3:AG12),AF3:AF12),1))</f>
        <v>#VALUE!</v>
      </c>
      <c r="AI15" s="22">
        <f>(CORREL(AF3:AF5,AH3:AH5))^2</f>
        <v>0.97157139097433631</v>
      </c>
    </row>
    <row r="16" spans="1:35" ht="20.25" x14ac:dyDescent="0.3">
      <c r="B16" s="23"/>
      <c r="C16" s="24" t="e" cm="1">
        <f t="array" ref="C16">EXP(INDEX(LINEST(LN(C3:C7),B3:B7),1,2))</f>
        <v>#VALUE!</v>
      </c>
      <c r="D16" s="25" t="e" cm="1">
        <f t="array" ref="D16">_xlfn.SINGLE(INDEX(LINEST(LN(C3:C7),B3:B7),1))</f>
        <v>#VALUE!</v>
      </c>
      <c r="E16" s="22">
        <f>(CORREL(B3:B9,D3:D9))^2</f>
        <v>0.80504768923006309</v>
      </c>
      <c r="G16" s="23" t="e">
        <f>(LOG($B$16/H16)/(I16*(LOG(2.71828182846))))</f>
        <v>#VALUE!</v>
      </c>
      <c r="H16" s="24" t="e" cm="1">
        <f t="array" ref="H16">EXP(INDEX(LINEST(LN(H3:H7),G3:G7),1,2))</f>
        <v>#VALUE!</v>
      </c>
      <c r="I16" s="25" t="e" cm="1">
        <f t="array" ref="I16">_xlfn.SINGLE(INDEX(LINEST(LN(H3:H7),G3:G7),1))</f>
        <v>#VALUE!</v>
      </c>
      <c r="J16" s="26">
        <f>(CORREL(G3:G9,I3:I9))^2</f>
        <v>0.90366470389660303</v>
      </c>
      <c r="L16" s="23" t="e">
        <f>(LOG($B$16/M16)/(N16*(LOG(2.71828182846))))</f>
        <v>#VALUE!</v>
      </c>
      <c r="M16" s="24" t="e" cm="1">
        <f t="array" ref="M16">EXP(INDEX(LINEST(LN(M3:M7),L3:L7),1,2))</f>
        <v>#VALUE!</v>
      </c>
      <c r="N16" s="25" t="e" cm="1">
        <f t="array" ref="N16">_xlfn.SINGLE(INDEX(LINEST(LN(M3:M7),L3:L7),1))</f>
        <v>#VALUE!</v>
      </c>
      <c r="O16" s="26">
        <f>(CORREL(L3:L10,N3:N10))^2</f>
        <v>0.37485695444045014</v>
      </c>
      <c r="Q16" s="23" t="e">
        <f>(LOG($B$16/R16)/(S16*(LOG(2.71828182846))))</f>
        <v>#VALUE!</v>
      </c>
      <c r="R16" s="24" t="e" cm="1">
        <f t="array" ref="R16">EXP(INDEX(LINEST(LN(R3:R7),Q3:Q7),1,2))</f>
        <v>#VALUE!</v>
      </c>
      <c r="S16" s="25" t="e" cm="1">
        <f t="array" ref="S16">_xlfn.SINGLE(INDEX(LINEST(LN(R3:R7),Q3:Q7),1))</f>
        <v>#VALUE!</v>
      </c>
      <c r="T16" s="26">
        <f>(CORREL(Q3:Q9,S3:S9))^2</f>
        <v>0.97297143239407047</v>
      </c>
      <c r="V16" s="23" t="e">
        <f>(LOG($B$16/W16)/(X16*(LOG(2.71828182846))))</f>
        <v>#VALUE!</v>
      </c>
      <c r="W16" s="24" t="e" cm="1">
        <f t="array" ref="W16">EXP(INDEX(LINEST(LN(W3:W7),V3:V7),1,2))</f>
        <v>#VALUE!</v>
      </c>
      <c r="X16" s="25" t="e" cm="1">
        <f t="array" ref="X16">_xlfn.SINGLE(INDEX(LINEST(LN(W3:W7),V3:V7),1))</f>
        <v>#VALUE!</v>
      </c>
      <c r="Y16" s="26">
        <f>(CORREL(V3:V9,X3:X9))^2</f>
        <v>0.60833534760903996</v>
      </c>
      <c r="AA16" s="23" t="e">
        <f>(LOG($B$16/AB16)/(AC16*(LOG(2.71828182846))))</f>
        <v>#VALUE!</v>
      </c>
      <c r="AB16" s="24" t="e" cm="1">
        <f t="array" ref="AB16">EXP(INDEX(LINEST(LN(AB3:AB7),AA3:AA7),1,2))</f>
        <v>#VALUE!</v>
      </c>
      <c r="AC16" s="25" t="e" cm="1">
        <f t="array" ref="AC16">_xlfn.SINGLE(INDEX(LINEST(LN(AB3:AB7),AA3:AA7),1))</f>
        <v>#VALUE!</v>
      </c>
      <c r="AD16" s="26">
        <f>(CORREL(AA3:AA9,AC3:AC9))^2</f>
        <v>0.39571614920074072</v>
      </c>
      <c r="AF16" s="23" t="e">
        <f>(LOG($B$16/AG16)/(AH16*(LOG(2.71828182846))))</f>
        <v>#VALUE!</v>
      </c>
      <c r="AG16" s="24" t="e" cm="1">
        <f t="array" ref="AG16">EXP(INDEX(LINEST(LN(AG3:AG7),AF3:AF7),1,2))</f>
        <v>#VALUE!</v>
      </c>
      <c r="AH16" s="25" t="e" cm="1">
        <f t="array" ref="AH16">_xlfn.SINGLE(INDEX(LINEST(LN(AG3:AG7),AF3:AF7),1))</f>
        <v>#VALUE!</v>
      </c>
      <c r="AI16" s="26">
        <f>(CORREL(AF3:AF9,AH3:AH9))^2</f>
        <v>0.70097103080661838</v>
      </c>
    </row>
    <row r="18" spans="1:34" ht="16.5" thickBot="1" x14ac:dyDescent="0.3"/>
    <row r="19" spans="1:34" ht="21.75" thickBot="1" x14ac:dyDescent="0.3">
      <c r="B19" s="1" t="s">
        <v>0</v>
      </c>
      <c r="C19" s="2" t="s">
        <v>1</v>
      </c>
      <c r="D19" s="3" t="s">
        <v>2</v>
      </c>
      <c r="G19" s="1" t="s">
        <v>0</v>
      </c>
      <c r="H19" s="2" t="s">
        <v>1</v>
      </c>
      <c r="I19" s="3" t="s">
        <v>2</v>
      </c>
      <c r="L19" s="1" t="s">
        <v>0</v>
      </c>
      <c r="M19" s="2" t="s">
        <v>1</v>
      </c>
      <c r="N19" s="3" t="s">
        <v>2</v>
      </c>
      <c r="Q19" s="1" t="s">
        <v>0</v>
      </c>
      <c r="R19" s="2" t="s">
        <v>1</v>
      </c>
      <c r="S19" s="3" t="s">
        <v>2</v>
      </c>
      <c r="V19" s="1" t="s">
        <v>0</v>
      </c>
      <c r="W19" s="2" t="s">
        <v>1</v>
      </c>
      <c r="X19" s="3" t="s">
        <v>2</v>
      </c>
      <c r="AA19" s="1" t="s">
        <v>0</v>
      </c>
      <c r="AB19" s="2" t="s">
        <v>1</v>
      </c>
      <c r="AC19" s="3" t="s">
        <v>2</v>
      </c>
      <c r="AF19" s="1" t="s">
        <v>0</v>
      </c>
      <c r="AG19" s="2" t="s">
        <v>1</v>
      </c>
      <c r="AH19" s="3" t="s">
        <v>2</v>
      </c>
    </row>
    <row r="20" spans="1:34" ht="21" x14ac:dyDescent="0.25">
      <c r="B20" s="4">
        <v>15.904271836875401</v>
      </c>
      <c r="C20" s="5">
        <v>9500</v>
      </c>
      <c r="D20" s="6">
        <f>LN(C20)</f>
        <v>9.1590470775886317</v>
      </c>
      <c r="G20" s="4">
        <v>11.8300593751565</v>
      </c>
      <c r="H20" s="5">
        <v>11300</v>
      </c>
      <c r="I20" s="6">
        <f>LN(H20)</f>
        <v>9.3325580047004326</v>
      </c>
      <c r="L20" s="4">
        <v>13.586347254812001</v>
      </c>
      <c r="M20" s="5">
        <v>1850</v>
      </c>
      <c r="N20" s="6">
        <f>LN(M20)</f>
        <v>7.5229409180723703</v>
      </c>
      <c r="Q20" s="4">
        <v>13.1187845887459</v>
      </c>
      <c r="R20" s="5">
        <v>4750</v>
      </c>
      <c r="S20" s="6">
        <f>LN(R20)</f>
        <v>8.4658998970286863</v>
      </c>
      <c r="V20" s="4">
        <v>12.538821054524901</v>
      </c>
      <c r="W20" s="5">
        <v>1565</v>
      </c>
      <c r="X20" s="6">
        <f>LN(W20)</f>
        <v>7.3556411029742534</v>
      </c>
      <c r="AA20" s="4">
        <v>11.7324932480198</v>
      </c>
      <c r="AB20" s="5">
        <v>16000</v>
      </c>
      <c r="AC20" s="6">
        <f>LN(AB20)</f>
        <v>9.6803440012219184</v>
      </c>
      <c r="AF20" s="4">
        <v>13.304245320061201</v>
      </c>
      <c r="AG20" s="5">
        <v>1750</v>
      </c>
      <c r="AH20" s="6">
        <f>LN(AG20)</f>
        <v>7.4673710669175595</v>
      </c>
    </row>
    <row r="21" spans="1:34" ht="21" x14ac:dyDescent="0.25">
      <c r="B21" s="4">
        <v>17.868714028235399</v>
      </c>
      <c r="C21" s="5">
        <v>2250</v>
      </c>
      <c r="D21" s="6">
        <f>LN(C21)</f>
        <v>7.718685495198466</v>
      </c>
      <c r="G21" s="4">
        <v>12.3726514274649</v>
      </c>
      <c r="H21" s="5">
        <v>2300</v>
      </c>
      <c r="I21" s="6">
        <f>LN(H21)</f>
        <v>7.7406644019172415</v>
      </c>
      <c r="L21" s="4">
        <v>13.2603652731766</v>
      </c>
      <c r="M21" s="5">
        <v>695</v>
      </c>
      <c r="N21" s="6">
        <f>LN(M21)</f>
        <v>6.543911845564792</v>
      </c>
      <c r="Q21" s="4">
        <v>13.9608393061533</v>
      </c>
      <c r="R21" s="5">
        <v>1200</v>
      </c>
      <c r="S21" s="6">
        <f>LN(R21)</f>
        <v>7.0900768357760917</v>
      </c>
      <c r="V21" s="4">
        <v>13.066868577881801</v>
      </c>
      <c r="W21" s="5">
        <v>990</v>
      </c>
      <c r="X21" s="6">
        <f>LN(W21)</f>
        <v>6.8977049431286357</v>
      </c>
      <c r="AA21" s="4">
        <v>13.477443315252399</v>
      </c>
      <c r="AB21" s="5">
        <v>4000</v>
      </c>
      <c r="AC21" s="6">
        <f>LN(AB21)</f>
        <v>8.2940496401020276</v>
      </c>
      <c r="AF21" s="4">
        <v>13.7944820080588</v>
      </c>
      <c r="AG21" s="5">
        <v>895</v>
      </c>
      <c r="AH21" s="6">
        <f>LN(AG21)</f>
        <v>6.7968237182748554</v>
      </c>
    </row>
    <row r="22" spans="1:34" ht="21" x14ac:dyDescent="0.25">
      <c r="B22" s="4">
        <v>17.2535456618394</v>
      </c>
      <c r="C22" s="5">
        <v>1160</v>
      </c>
      <c r="D22" s="6">
        <f>LN(C22)</f>
        <v>7.0561752841004104</v>
      </c>
      <c r="G22" s="4">
        <v>12.474986531205399</v>
      </c>
      <c r="H22" s="5">
        <v>580</v>
      </c>
      <c r="I22" s="6">
        <f>LN(H22)</f>
        <v>6.363028103540465</v>
      </c>
      <c r="L22" s="4">
        <v>14.1708727562654</v>
      </c>
      <c r="M22" s="5">
        <v>1070</v>
      </c>
      <c r="N22" s="6">
        <f>LN(M22)</f>
        <v>6.9754139274559517</v>
      </c>
      <c r="Q22" s="4">
        <v>14.0324284980288</v>
      </c>
      <c r="R22" s="5">
        <v>780</v>
      </c>
      <c r="S22" s="6">
        <f>LN(R22)</f>
        <v>6.6592939196836376</v>
      </c>
      <c r="V22" s="4">
        <v>14.159438440399899</v>
      </c>
      <c r="W22" s="5">
        <v>520</v>
      </c>
      <c r="X22" s="6">
        <f>LN(W22)</f>
        <v>6.253828811575473</v>
      </c>
      <c r="AA22" s="4">
        <v>14.476947166654</v>
      </c>
      <c r="AB22" s="5">
        <v>2450</v>
      </c>
      <c r="AC22" s="6">
        <f>LN(AB22)</f>
        <v>7.8038433035387724</v>
      </c>
      <c r="AF22" s="4">
        <v>14.5004687013252</v>
      </c>
      <c r="AG22" s="5">
        <v>525</v>
      </c>
      <c r="AH22" s="6">
        <f>LN(AG22)</f>
        <v>6.2633982625916236</v>
      </c>
    </row>
    <row r="23" spans="1:34" ht="21" x14ac:dyDescent="0.25">
      <c r="B23" s="4">
        <v>17.136104911876899</v>
      </c>
      <c r="C23" s="5">
        <v>2900</v>
      </c>
      <c r="D23" s="6">
        <f>LN(C23)</f>
        <v>7.9724660159745655</v>
      </c>
      <c r="G23" s="4">
        <v>14.5007070310884</v>
      </c>
      <c r="H23" s="5">
        <v>85</v>
      </c>
      <c r="I23" s="6">
        <f>LN(H23)</f>
        <v>4.4426512564903167</v>
      </c>
      <c r="L23" s="4">
        <v>14.60685200707</v>
      </c>
      <c r="M23" s="5">
        <v>420</v>
      </c>
      <c r="N23" s="6">
        <f>LN(M23)</f>
        <v>6.0402547112774139</v>
      </c>
      <c r="Q23" s="4">
        <v>14.9075047357328</v>
      </c>
      <c r="R23" s="5">
        <v>335</v>
      </c>
      <c r="S23" s="6">
        <f>LN(R23)</f>
        <v>5.8141305318250662</v>
      </c>
      <c r="V23" s="4">
        <v>12.7408071490916</v>
      </c>
      <c r="W23" s="5">
        <v>2900</v>
      </c>
      <c r="X23" s="6">
        <f>LN(W23)</f>
        <v>7.9724660159745655</v>
      </c>
      <c r="AA23" s="4">
        <v>13.016718136213299</v>
      </c>
      <c r="AB23" s="5">
        <v>1055</v>
      </c>
      <c r="AC23" s="6">
        <f>LN(AB23)</f>
        <v>6.9612960459101672</v>
      </c>
      <c r="AF23" s="4">
        <v>13.4579449737942</v>
      </c>
      <c r="AG23" s="5">
        <v>1040</v>
      </c>
      <c r="AH23" s="6">
        <f>LN(AG23)</f>
        <v>6.9469759921354184</v>
      </c>
    </row>
    <row r="24" spans="1:34" ht="21" x14ac:dyDescent="0.35">
      <c r="B24" s="4">
        <v>20.125543405394101</v>
      </c>
      <c r="C24" s="5">
        <v>500</v>
      </c>
      <c r="D24" s="6">
        <f>LN(C24)</f>
        <v>6.2146080984221914</v>
      </c>
      <c r="G24" s="4">
        <v>15.017573057076</v>
      </c>
      <c r="H24" s="5">
        <v>43</v>
      </c>
      <c r="I24" s="6">
        <f>LN(H24)</f>
        <v>3.7612001156935624</v>
      </c>
      <c r="L24" s="11">
        <v>14.4549145681671</v>
      </c>
      <c r="M24" s="12">
        <v>240</v>
      </c>
      <c r="N24" s="6">
        <f>LN(M24)</f>
        <v>5.4806389233419912</v>
      </c>
      <c r="Q24" s="4">
        <v>15.2355739480893</v>
      </c>
      <c r="R24" s="5">
        <v>120</v>
      </c>
      <c r="S24" s="6">
        <f>LN(R24)</f>
        <v>4.7874917427820458</v>
      </c>
      <c r="V24" s="4">
        <v>13.116671538711101</v>
      </c>
      <c r="W24" s="5">
        <v>660</v>
      </c>
      <c r="X24" s="6">
        <f>LN(W24)</f>
        <v>6.4922398350204711</v>
      </c>
      <c r="AA24" s="4">
        <v>13.7311221098179</v>
      </c>
      <c r="AB24" s="5">
        <v>670</v>
      </c>
      <c r="AC24" s="6">
        <f>LN(AB24)</f>
        <v>6.5072777123850116</v>
      </c>
      <c r="AF24" s="4">
        <v>14.0566502849641</v>
      </c>
      <c r="AG24" s="5">
        <v>370</v>
      </c>
      <c r="AH24" s="6">
        <f>LN(AG24)</f>
        <v>5.9135030056382698</v>
      </c>
    </row>
    <row r="26" spans="1:34" x14ac:dyDescent="0.25">
      <c r="A26" t="s">
        <v>14</v>
      </c>
      <c r="B26" cm="1">
        <f t="array" ref="B26">INDEX(LINEST(B20:B24, D20:D24),1)</f>
        <v>-1.2724322464106983</v>
      </c>
      <c r="F26" t="s">
        <v>14</v>
      </c>
      <c r="G26" cm="1">
        <f t="array" ref="G26">INDEX(LINEST(G20:G24, I20:I24),1)</f>
        <v>-0.58712790971357076</v>
      </c>
      <c r="K26" t="s">
        <v>14</v>
      </c>
      <c r="L26" cm="1">
        <f t="array" ref="L26">INDEX(LINEST(L20:L24, N20:N24),1)</f>
        <v>-0.44298691708914439</v>
      </c>
      <c r="P26" t="s">
        <v>14</v>
      </c>
      <c r="Q26" cm="1">
        <f t="array" ref="Q26">INDEX(LINEST(Q20:Q24, S20:S24),1)</f>
        <v>-0.59939975623736896</v>
      </c>
      <c r="U26" t="s">
        <v>14</v>
      </c>
      <c r="V26" cm="1">
        <f t="array" ref="V26">INDEX(LINEST(V20:V24, X20:X24),1)</f>
        <v>-0.70835073593527598</v>
      </c>
      <c r="Z26" t="s">
        <v>14</v>
      </c>
      <c r="AA26" cm="1">
        <f t="array" ref="AA26">INDEX(LINEST(AA20:AA24, AC20:AC24),1)</f>
        <v>-0.51639313808391984</v>
      </c>
      <c r="AF26" t="s">
        <v>14</v>
      </c>
      <c r="AG26" cm="1">
        <f t="array" ref="AG26">INDEX(LINEST(AF20:AF24, AH20:AH24),1)</f>
        <v>-0.66209102402645537</v>
      </c>
    </row>
    <row r="27" spans="1:34" x14ac:dyDescent="0.25">
      <c r="A27" t="s">
        <v>15</v>
      </c>
      <c r="B27" cm="1">
        <f t="array" ref="B27">INDEX(LINEST(B20:B24, D20:D24),2)</f>
        <v>27.358909313864835</v>
      </c>
      <c r="F27" t="s">
        <v>15</v>
      </c>
      <c r="G27" cm="1">
        <f t="array" ref="G27">INDEX(LINEST(G20:G24, I20:I24),2)</f>
        <v>16.954552860659014</v>
      </c>
      <c r="K27" t="s">
        <v>15</v>
      </c>
      <c r="L27" cm="1">
        <f t="array" ref="L27">INDEX(LINEST(L20:L24, N20:N24),2)</f>
        <v>16.900881172571605</v>
      </c>
      <c r="P27" t="s">
        <v>15</v>
      </c>
      <c r="Q27" cm="1">
        <f t="array" ref="Q27">INDEX(LINEST(Q20:Q24, S20:S24),2)</f>
        <v>18.185113739543798</v>
      </c>
      <c r="U27" t="s">
        <v>15</v>
      </c>
      <c r="V27" cm="1">
        <f t="array" ref="V27">INDEX(LINEST(V20:V24, X20:X24),2)</f>
        <v>18.078992839527757</v>
      </c>
      <c r="Z27" t="s">
        <v>15</v>
      </c>
      <c r="AA27" cm="1">
        <f t="array" ref="AA27">INDEX(LINEST(AA20:AA24, AC20:AC24),2)</f>
        <v>17.340301542949334</v>
      </c>
      <c r="AF27" t="s">
        <v>15</v>
      </c>
      <c r="AG27" cm="1">
        <f t="array" ref="AG27">INDEX(LINEST(AF20:AF24, AH20:AH24),2)</f>
        <v>18.243946819823172</v>
      </c>
    </row>
    <row r="28" spans="1:34" x14ac:dyDescent="0.25">
      <c r="A28" s="27" t="s">
        <v>16</v>
      </c>
      <c r="B28">
        <f>(B26*LN(2000))+B27</f>
        <v>17.687275922521103</v>
      </c>
      <c r="F28" s="27" t="s">
        <v>16</v>
      </c>
      <c r="G28">
        <f>(G26*LN(2000))+G27</f>
        <v>12.491850887651331</v>
      </c>
      <c r="K28" s="27" t="s">
        <v>16</v>
      </c>
      <c r="L28">
        <f>(L26*LN(2000))+L27</f>
        <v>13.533780824923763</v>
      </c>
      <c r="P28" s="27" t="s">
        <v>16</v>
      </c>
      <c r="Q28">
        <f>(Q26*LN(2000))+Q27</f>
        <v>13.629134658110257</v>
      </c>
      <c r="U28" s="27" t="s">
        <v>16</v>
      </c>
      <c r="V28">
        <f>(V26*LN(2000))+V27</f>
        <v>12.694887988538873</v>
      </c>
      <c r="Z28" s="27" t="s">
        <v>16</v>
      </c>
      <c r="AA28">
        <f>(AA26*LN(2000))+AA27</f>
        <v>13.415247669596614</v>
      </c>
      <c r="AF28" s="27" t="s">
        <v>16</v>
      </c>
      <c r="AG28">
        <f>(AG26*LN(2000))+AG27</f>
        <v>13.211457526859752</v>
      </c>
    </row>
    <row r="30" spans="1:34" ht="16.5" thickBot="1" x14ac:dyDescent="0.3"/>
    <row r="31" spans="1:34" ht="16.5" thickBot="1" x14ac:dyDescent="0.3">
      <c r="A31" s="148" t="s">
        <v>17</v>
      </c>
      <c r="B31" s="149"/>
      <c r="C31" s="150"/>
      <c r="E31" s="151" t="s">
        <v>18</v>
      </c>
      <c r="F31" s="152"/>
      <c r="G31" s="153"/>
      <c r="I31" s="148" t="s">
        <v>19</v>
      </c>
      <c r="J31" s="149"/>
      <c r="K31" s="150"/>
      <c r="M31" s="148" t="s">
        <v>20</v>
      </c>
      <c r="N31" s="149"/>
      <c r="O31" s="150"/>
      <c r="Q31" s="148" t="s">
        <v>21</v>
      </c>
      <c r="R31" s="149"/>
      <c r="S31" s="150"/>
    </row>
    <row r="32" spans="1:34" ht="16.5" thickBot="1" x14ac:dyDescent="0.3">
      <c r="A32" s="28" t="s">
        <v>1</v>
      </c>
      <c r="B32" s="29" t="s">
        <v>2</v>
      </c>
      <c r="C32" s="30" t="s">
        <v>0</v>
      </c>
      <c r="E32" s="31" t="s">
        <v>1</v>
      </c>
      <c r="F32" s="32" t="s">
        <v>2</v>
      </c>
      <c r="G32" s="33" t="s">
        <v>0</v>
      </c>
      <c r="I32" s="28" t="s">
        <v>1</v>
      </c>
      <c r="J32" s="29" t="s">
        <v>2</v>
      </c>
      <c r="K32" s="30" t="s">
        <v>0</v>
      </c>
      <c r="M32" s="28" t="s">
        <v>1</v>
      </c>
      <c r="N32" s="29" t="s">
        <v>2</v>
      </c>
      <c r="O32" s="30" t="s">
        <v>0</v>
      </c>
      <c r="Q32" s="28" t="s">
        <v>1</v>
      </c>
      <c r="R32" s="29" t="s">
        <v>2</v>
      </c>
      <c r="S32" s="30" t="s">
        <v>0</v>
      </c>
    </row>
    <row r="33" spans="1:19" x14ac:dyDescent="0.25">
      <c r="A33" s="34">
        <v>5350</v>
      </c>
      <c r="B33" s="35">
        <f>LN(A33)</f>
        <v>8.5848518398900531</v>
      </c>
      <c r="C33" s="36">
        <v>12.579543962665801</v>
      </c>
      <c r="E33" s="37">
        <v>6900</v>
      </c>
      <c r="F33" s="38">
        <f>LN(E33)</f>
        <v>8.8392766905853506</v>
      </c>
      <c r="G33" s="39">
        <v>17.509652661950099</v>
      </c>
      <c r="H33" t="s">
        <v>10</v>
      </c>
      <c r="I33" s="40">
        <v>265000</v>
      </c>
      <c r="J33" s="41">
        <f>LN(I33)</f>
        <v>12.487485104968359</v>
      </c>
      <c r="K33" s="42">
        <v>8.3599917799924608</v>
      </c>
      <c r="M33" s="40">
        <v>6600</v>
      </c>
      <c r="N33" s="41">
        <f>LN(M33)</f>
        <v>8.794824928014517</v>
      </c>
      <c r="O33" s="43">
        <v>11.7333416615777</v>
      </c>
      <c r="Q33" s="40">
        <v>6600</v>
      </c>
      <c r="R33" s="41">
        <f>LN(Q33)</f>
        <v>8.794824928014517</v>
      </c>
      <c r="S33" s="43">
        <v>12.2251554</v>
      </c>
    </row>
    <row r="34" spans="1:19" x14ac:dyDescent="0.25">
      <c r="A34" s="34">
        <v>3350</v>
      </c>
      <c r="B34" s="35">
        <f>LN(A34)</f>
        <v>8.1167156248191112</v>
      </c>
      <c r="C34" s="36">
        <v>14.018883661884599</v>
      </c>
      <c r="E34" s="37">
        <v>1800</v>
      </c>
      <c r="F34" s="38">
        <f>LN(E34)</f>
        <v>7.4955419438842563</v>
      </c>
      <c r="G34" s="39">
        <v>17.766436322137501</v>
      </c>
      <c r="I34" s="34">
        <v>80500</v>
      </c>
      <c r="J34" s="35">
        <f>LN(I34)</f>
        <v>11.296012463406655</v>
      </c>
      <c r="K34" s="36">
        <v>9.6743141970376403</v>
      </c>
      <c r="M34" s="34">
        <v>6900</v>
      </c>
      <c r="N34" s="35">
        <f>LN(M34)</f>
        <v>8.8392766905853506</v>
      </c>
      <c r="O34" s="44">
        <v>12.817837420533399</v>
      </c>
      <c r="Q34" s="34">
        <v>3700</v>
      </c>
      <c r="R34" s="35">
        <f>LN(Q34)</f>
        <v>8.2160880986323157</v>
      </c>
      <c r="S34" s="44">
        <v>14.019145200000001</v>
      </c>
    </row>
    <row r="35" spans="1:19" x14ac:dyDescent="0.25">
      <c r="A35" s="34">
        <v>1200</v>
      </c>
      <c r="B35" s="35">
        <f>LN(A35)</f>
        <v>7.0900768357760917</v>
      </c>
      <c r="C35" s="36">
        <v>14.261712106946501</v>
      </c>
      <c r="E35" s="37">
        <v>455</v>
      </c>
      <c r="F35" s="38">
        <f>LN(E35)</f>
        <v>6.1202974189509503</v>
      </c>
      <c r="G35" s="39">
        <v>23.444155736495301</v>
      </c>
      <c r="I35" s="34">
        <v>47500</v>
      </c>
      <c r="J35" s="35">
        <f>LN(I35)</f>
        <v>10.768484990022733</v>
      </c>
      <c r="K35" s="36">
        <v>9.8605526836191508</v>
      </c>
      <c r="M35" s="34">
        <v>1455</v>
      </c>
      <c r="N35" s="35">
        <f>LN(M35)</f>
        <v>7.2827611796055933</v>
      </c>
      <c r="O35" s="44">
        <v>12.812739681060799</v>
      </c>
      <c r="Q35" s="34">
        <v>1525</v>
      </c>
      <c r="R35" s="35">
        <f>LN(Q35)</f>
        <v>7.3297496890415124</v>
      </c>
      <c r="S35" s="44">
        <v>13.8077738</v>
      </c>
    </row>
    <row r="36" spans="1:19" x14ac:dyDescent="0.25">
      <c r="A36" s="34">
        <v>710</v>
      </c>
      <c r="B36" s="35">
        <f>LN(A36)</f>
        <v>6.5652649700353614</v>
      </c>
      <c r="C36" s="36">
        <v>15.4789673045372</v>
      </c>
      <c r="E36" s="37">
        <v>360</v>
      </c>
      <c r="F36" s="38">
        <f>LN(E36)</f>
        <v>5.8861040314501558</v>
      </c>
      <c r="G36" s="39">
        <v>25.354356367959699</v>
      </c>
      <c r="I36" s="34"/>
      <c r="J36" s="35"/>
      <c r="K36" s="36"/>
      <c r="M36" s="34"/>
      <c r="N36" s="35"/>
      <c r="O36" s="36"/>
      <c r="Q36" s="34"/>
      <c r="R36" s="35"/>
      <c r="S36" s="36"/>
    </row>
    <row r="37" spans="1:19" x14ac:dyDescent="0.25">
      <c r="A37" s="45"/>
      <c r="B37" s="46"/>
      <c r="C37" s="47"/>
      <c r="E37" s="48"/>
      <c r="F37" s="49"/>
      <c r="G37" s="50"/>
      <c r="H37" t="s">
        <v>12</v>
      </c>
      <c r="I37" s="51">
        <v>500000</v>
      </c>
      <c r="J37" s="52">
        <f>LN(I37)</f>
        <v>13.122363377404328</v>
      </c>
      <c r="K37" s="53">
        <v>8.6290678100000004</v>
      </c>
      <c r="L37" t="s">
        <v>12</v>
      </c>
      <c r="M37" s="45"/>
      <c r="N37" s="46"/>
      <c r="O37" s="47"/>
      <c r="Q37" s="45"/>
      <c r="R37" s="46"/>
      <c r="S37" s="47"/>
    </row>
    <row r="38" spans="1:19" x14ac:dyDescent="0.25">
      <c r="A38" s="54">
        <v>7150</v>
      </c>
      <c r="B38" s="35">
        <f>LN(A38)</f>
        <v>8.8748676356880534</v>
      </c>
      <c r="C38" s="55">
        <v>13.491554128496899</v>
      </c>
      <c r="E38" s="56">
        <v>10400</v>
      </c>
      <c r="F38" s="38">
        <f>LN(E38)</f>
        <v>9.2495610851294643</v>
      </c>
      <c r="G38" s="57">
        <v>14.415267174623899</v>
      </c>
      <c r="I38" s="51">
        <v>180000</v>
      </c>
      <c r="J38" s="52">
        <f>LN(I38)</f>
        <v>12.100712129872347</v>
      </c>
      <c r="K38" s="53">
        <v>9.3804731399999994</v>
      </c>
      <c r="M38" s="58">
        <v>5450</v>
      </c>
      <c r="N38" s="35">
        <f>LN(M38)</f>
        <v>8.6033708876572899</v>
      </c>
      <c r="O38" s="59">
        <v>11.489524912282</v>
      </c>
      <c r="Q38" s="58">
        <v>8400</v>
      </c>
      <c r="R38" s="35">
        <f>LN(Q38)</f>
        <v>9.0359869848314052</v>
      </c>
      <c r="S38" s="59">
        <v>12.089920249138499</v>
      </c>
    </row>
    <row r="39" spans="1:19" ht="16.5" thickBot="1" x14ac:dyDescent="0.3">
      <c r="A39" s="54">
        <v>2800</v>
      </c>
      <c r="B39" s="35">
        <f>LN(A39)</f>
        <v>7.9373746961632952</v>
      </c>
      <c r="C39" s="55">
        <v>14.000013592359799</v>
      </c>
      <c r="E39" s="56">
        <v>5350</v>
      </c>
      <c r="F39" s="38">
        <f>LN(E39)</f>
        <v>8.5848518398900531</v>
      </c>
      <c r="G39" s="57">
        <v>15.339005453065001</v>
      </c>
      <c r="I39" s="60">
        <v>127500</v>
      </c>
      <c r="J39" s="61">
        <f>LN(I39)</f>
        <v>11.755871643580617</v>
      </c>
      <c r="K39" s="62">
        <v>10.714287199999999</v>
      </c>
      <c r="M39" s="58">
        <v>2650</v>
      </c>
      <c r="N39" s="35">
        <f>LN(M39)</f>
        <v>7.8823149189802679</v>
      </c>
      <c r="O39" s="59">
        <v>12.6996763290587</v>
      </c>
      <c r="Q39" s="58">
        <v>4900</v>
      </c>
      <c r="R39" s="35">
        <f>LN(Q39)</f>
        <v>8.4969904840987187</v>
      </c>
      <c r="S39" s="59">
        <v>12.424596433854299</v>
      </c>
    </row>
    <row r="40" spans="1:19" x14ac:dyDescent="0.25">
      <c r="A40" s="63">
        <v>1650</v>
      </c>
      <c r="B40" s="35">
        <f>LN(A40)</f>
        <v>7.4085305668946262</v>
      </c>
      <c r="C40" s="55">
        <v>14.8823922538828</v>
      </c>
      <c r="E40" s="64">
        <v>1695</v>
      </c>
      <c r="F40" s="38">
        <f>LN(E40)</f>
        <v>7.4354380198145504</v>
      </c>
      <c r="G40" s="57">
        <v>15.825909299935701</v>
      </c>
      <c r="M40" s="65">
        <v>1125</v>
      </c>
      <c r="N40" s="35">
        <f>LN(M40)</f>
        <v>7.0255383146385206</v>
      </c>
      <c r="O40" s="59">
        <v>13.6088532734169</v>
      </c>
      <c r="Q40" s="65">
        <v>2190</v>
      </c>
      <c r="R40" s="35">
        <f>LN(Q40)</f>
        <v>7.6916568228105469</v>
      </c>
      <c r="S40" s="59">
        <v>13.612532504214499</v>
      </c>
    </row>
    <row r="41" spans="1:19" x14ac:dyDescent="0.25">
      <c r="A41" s="63">
        <v>1650</v>
      </c>
      <c r="B41" s="35">
        <f>LN(A41)</f>
        <v>7.4085305668946262</v>
      </c>
      <c r="C41" s="55">
        <v>14.7302074028142</v>
      </c>
      <c r="E41" s="64">
        <v>1025</v>
      </c>
      <c r="F41" s="38">
        <f>LN(E41)</f>
        <v>6.932447891572509</v>
      </c>
      <c r="G41" s="57">
        <v>17.051332118055601</v>
      </c>
      <c r="M41" s="65">
        <v>650</v>
      </c>
      <c r="N41" s="35">
        <f>LN(M41)</f>
        <v>6.4769723628896827</v>
      </c>
      <c r="O41" s="59">
        <v>13.6088532734169</v>
      </c>
      <c r="Q41" s="65">
        <v>1315</v>
      </c>
      <c r="R41" s="35">
        <f>LN(Q41)</f>
        <v>7.1815919446118652</v>
      </c>
      <c r="S41" s="59">
        <v>13.649998516169401</v>
      </c>
    </row>
    <row r="42" spans="1:19" ht="16.5" thickBot="1" x14ac:dyDescent="0.3">
      <c r="A42" s="66"/>
      <c r="B42" s="67"/>
      <c r="C42" s="68"/>
      <c r="E42" s="69"/>
      <c r="F42" s="70"/>
      <c r="G42" s="71"/>
      <c r="M42" s="72"/>
      <c r="N42" s="67"/>
      <c r="O42" s="73"/>
      <c r="Q42" s="72"/>
      <c r="R42" s="67"/>
      <c r="S42" s="73"/>
    </row>
    <row r="43" spans="1:19" x14ac:dyDescent="0.25">
      <c r="A43" s="74" t="s">
        <v>0</v>
      </c>
      <c r="B43" s="74" t="s">
        <v>22</v>
      </c>
      <c r="C43" s="74" t="s">
        <v>23</v>
      </c>
      <c r="E43" s="75" t="s">
        <v>0</v>
      </c>
      <c r="F43" s="76" t="s">
        <v>22</v>
      </c>
      <c r="G43" s="76" t="s">
        <v>23</v>
      </c>
      <c r="I43" s="74" t="s">
        <v>0</v>
      </c>
      <c r="J43" s="74" t="s">
        <v>22</v>
      </c>
      <c r="K43" s="74" t="s">
        <v>23</v>
      </c>
      <c r="M43" s="74" t="s">
        <v>0</v>
      </c>
      <c r="N43" s="74" t="s">
        <v>22</v>
      </c>
      <c r="O43" s="74" t="s">
        <v>23</v>
      </c>
      <c r="Q43" s="74" t="s">
        <v>0</v>
      </c>
      <c r="R43" s="74" t="s">
        <v>22</v>
      </c>
      <c r="S43" s="74" t="s">
        <v>23</v>
      </c>
    </row>
    <row r="44" spans="1:19" x14ac:dyDescent="0.25">
      <c r="A44" s="77" t="e" cm="1">
        <f t="array" ref="A44">INDEX(LINEST(C33:C42,B33:B42),1)*LN($A$6)+INDEX(LINEST(C33:C42,B33:B42),2)</f>
        <v>#VALUE!</v>
      </c>
      <c r="B44" s="78" t="e" cm="1">
        <f t="array" ref="B44">0.5*(INDEX(LINEST(C33:C42,B33:B42),2))*((-INDEX(LINEST(C33:C42,B33:B42),2))/(INDEX(LINEST(C33:C42,B33:B42),1)))</f>
        <v>#VALUE!</v>
      </c>
      <c r="C44" s="79">
        <f>RSQ(C33:C42,B33:B42)</f>
        <v>0.76001368671195413</v>
      </c>
      <c r="E44" s="80"/>
      <c r="F44" s="81"/>
      <c r="G44" s="82">
        <f>RSQ(G33:G41,F33:F41)</f>
        <v>0.69997083095218149</v>
      </c>
      <c r="I44" s="77" t="e" cm="1">
        <f t="array" ref="I44">INDEX(LINEST(K33:K56,J33:J56),1)*LN($A$6)+INDEX(LINEST(K33:K56,J33:J56),2)</f>
        <v>#VALUE!</v>
      </c>
      <c r="J44" s="78" t="e" cm="1">
        <f t="array" ref="J44">0.5*(INDEX(LINEST(K33:K56,J33:J56),2))*((-INDEX(LINEST(K33:K56,J33:J56),2))/(INDEX(LINEST(K33:K56,J33:J56),1)))</f>
        <v>#VALUE!</v>
      </c>
      <c r="K44" s="79">
        <f ca="1">RSQ(K33:K56,J33:J56)</f>
        <v>0.9156512222218548</v>
      </c>
      <c r="M44" s="77" t="e" cm="1">
        <f t="array" ref="M44">INDEX(LINEST(O33:O42,N33:N42),1)*LN($A$6)+INDEX(LINEST(O33:O42,N33:N42),2)</f>
        <v>#VALUE!</v>
      </c>
      <c r="N44" s="78" t="e" cm="1">
        <f t="array" ref="N44">0.5*(INDEX(LINEST(O33:O42,N33:N42),2))*((-INDEX(LINEST(O33:O42,N33:N42),2))/(INDEX(LINEST(O33:O42,N33:N42),1)))</f>
        <v>#VALUE!</v>
      </c>
      <c r="O44" s="79">
        <f>RSQ(O33:O42,N33:N42)</f>
        <v>0.65490603496208999</v>
      </c>
      <c r="Q44" s="77" t="e" cm="1">
        <f t="array" ref="Q44">INDEX(LINEST(S33:S42,R33:R42),1)*LN($A$6)+INDEX(LINEST(S33:S42,R33:R42),2)</f>
        <v>#VALUE!</v>
      </c>
      <c r="R44" s="78" t="e" cm="1">
        <f t="array" ref="R44">0.5*(INDEX(LINEST(S33:S42,R33:R42),2))*((-INDEX(LINEST(S33:S42,R33:R42),2))/(INDEX(LINEST(S33:S42,R33:R42),1)))</f>
        <v>#VALUE!</v>
      </c>
      <c r="S44" s="79">
        <f>RSQ(S33:S42,R33:R42)</f>
        <v>0.68069947652577523</v>
      </c>
    </row>
    <row r="45" spans="1:19" ht="16.5" thickBot="1" x14ac:dyDescent="0.3"/>
    <row r="46" spans="1:19" ht="16.5" thickBot="1" x14ac:dyDescent="0.3">
      <c r="A46" s="28" t="s">
        <v>1</v>
      </c>
      <c r="B46" s="29" t="s">
        <v>2</v>
      </c>
      <c r="C46" s="30" t="s">
        <v>0</v>
      </c>
      <c r="E46" s="31" t="s">
        <v>1</v>
      </c>
      <c r="F46" s="32" t="s">
        <v>2</v>
      </c>
      <c r="G46" s="33" t="s">
        <v>0</v>
      </c>
      <c r="I46" s="28" t="s">
        <v>1</v>
      </c>
      <c r="J46" s="29" t="s">
        <v>2</v>
      </c>
      <c r="K46" s="30" t="s">
        <v>0</v>
      </c>
      <c r="M46" s="28" t="s">
        <v>1</v>
      </c>
      <c r="N46" s="29" t="s">
        <v>2</v>
      </c>
      <c r="O46" s="30" t="s">
        <v>0</v>
      </c>
      <c r="Q46" s="28" t="s">
        <v>1</v>
      </c>
      <c r="R46" s="29" t="s">
        <v>2</v>
      </c>
      <c r="S46" s="30" t="s">
        <v>0</v>
      </c>
    </row>
    <row r="47" spans="1:19" x14ac:dyDescent="0.25">
      <c r="A47" s="34">
        <v>5350</v>
      </c>
      <c r="B47" s="35">
        <f t="shared" ref="B47:B54" si="0">LN(A47)</f>
        <v>8.5848518398900531</v>
      </c>
      <c r="C47" s="36">
        <v>12.579543962665801</v>
      </c>
      <c r="E47" s="37">
        <v>6900</v>
      </c>
      <c r="F47" s="38">
        <f t="shared" ref="F47:F54" si="1">LN(E47)</f>
        <v>8.8392766905853506</v>
      </c>
      <c r="G47" s="39">
        <v>17.509652661950099</v>
      </c>
      <c r="I47" s="40">
        <v>265000</v>
      </c>
      <c r="J47" s="41">
        <f t="shared" ref="J47:J52" si="2">LN(I47)</f>
        <v>12.487485104968359</v>
      </c>
      <c r="K47" s="42">
        <v>8.3599917799924608</v>
      </c>
      <c r="M47" s="40">
        <v>6600</v>
      </c>
      <c r="N47" s="41">
        <f t="shared" ref="N47:N53" si="3">LN(M47)</f>
        <v>8.794824928014517</v>
      </c>
      <c r="O47" s="43">
        <v>11.7333416615777</v>
      </c>
      <c r="Q47" s="40">
        <v>6600</v>
      </c>
      <c r="R47" s="41">
        <f t="shared" ref="R47:R53" si="4">LN(Q47)</f>
        <v>8.794824928014517</v>
      </c>
      <c r="S47" s="43">
        <v>12.2251554</v>
      </c>
    </row>
    <row r="48" spans="1:19" x14ac:dyDescent="0.25">
      <c r="A48" s="34">
        <v>3350</v>
      </c>
      <c r="B48" s="35">
        <f t="shared" si="0"/>
        <v>8.1167156248191112</v>
      </c>
      <c r="C48" s="36">
        <v>14.018883661884599</v>
      </c>
      <c r="E48" s="37">
        <v>1800</v>
      </c>
      <c r="F48" s="38">
        <f t="shared" si="1"/>
        <v>7.4955419438842563</v>
      </c>
      <c r="G48" s="39">
        <v>17.766436322137501</v>
      </c>
      <c r="I48" s="34">
        <v>80500</v>
      </c>
      <c r="J48" s="35">
        <f t="shared" si="2"/>
        <v>11.296012463406655</v>
      </c>
      <c r="K48" s="36">
        <v>9.6743141970376403</v>
      </c>
      <c r="M48" s="34">
        <v>6900</v>
      </c>
      <c r="N48" s="35">
        <f t="shared" si="3"/>
        <v>8.8392766905853506</v>
      </c>
      <c r="O48" s="44">
        <v>12.817837420533399</v>
      </c>
      <c r="Q48" s="34">
        <v>3700</v>
      </c>
      <c r="R48" s="35">
        <f t="shared" si="4"/>
        <v>8.2160880986323157</v>
      </c>
      <c r="S48" s="44">
        <v>14.019145200000001</v>
      </c>
    </row>
    <row r="49" spans="1:19" x14ac:dyDescent="0.25">
      <c r="A49" s="34">
        <v>1200</v>
      </c>
      <c r="B49" s="35">
        <f t="shared" si="0"/>
        <v>7.0900768357760917</v>
      </c>
      <c r="C49" s="36">
        <v>14.261712106946501</v>
      </c>
      <c r="E49" s="37">
        <v>455</v>
      </c>
      <c r="F49" s="38">
        <f t="shared" si="1"/>
        <v>6.1202974189509503</v>
      </c>
      <c r="G49" s="39">
        <v>23.444155736495301</v>
      </c>
      <c r="I49" s="34">
        <v>47500</v>
      </c>
      <c r="J49" s="35">
        <f t="shared" si="2"/>
        <v>10.768484990022733</v>
      </c>
      <c r="K49" s="36">
        <v>9.8605526836191508</v>
      </c>
      <c r="M49" s="34">
        <v>1455</v>
      </c>
      <c r="N49" s="35">
        <f t="shared" si="3"/>
        <v>7.2827611796055933</v>
      </c>
      <c r="O49" s="44">
        <v>12.812739681060799</v>
      </c>
      <c r="Q49" s="34">
        <v>1525</v>
      </c>
      <c r="R49" s="35">
        <f t="shared" si="4"/>
        <v>7.3297496890415124</v>
      </c>
      <c r="S49" s="44">
        <v>13.8077738</v>
      </c>
    </row>
    <row r="50" spans="1:19" x14ac:dyDescent="0.25">
      <c r="A50" s="34">
        <v>710</v>
      </c>
      <c r="B50" s="35">
        <f t="shared" si="0"/>
        <v>6.5652649700353614</v>
      </c>
      <c r="C50" s="36">
        <v>15.4789673045372</v>
      </c>
      <c r="E50" s="37">
        <v>360</v>
      </c>
      <c r="F50" s="38">
        <f t="shared" si="1"/>
        <v>5.8861040314501558</v>
      </c>
      <c r="G50" s="39">
        <v>25.354356367959699</v>
      </c>
      <c r="I50" s="51">
        <v>500000</v>
      </c>
      <c r="J50" s="52">
        <f t="shared" si="2"/>
        <v>13.122363377404328</v>
      </c>
      <c r="K50" s="53">
        <v>8.6290678100000004</v>
      </c>
      <c r="M50" s="58">
        <v>5450</v>
      </c>
      <c r="N50" s="35">
        <f t="shared" si="3"/>
        <v>8.6033708876572899</v>
      </c>
      <c r="O50" s="59">
        <v>11.489524912282</v>
      </c>
      <c r="Q50" s="58">
        <v>8400</v>
      </c>
      <c r="R50" s="35">
        <f t="shared" si="4"/>
        <v>9.0359869848314052</v>
      </c>
      <c r="S50" s="59">
        <v>12.089920249138499</v>
      </c>
    </row>
    <row r="51" spans="1:19" x14ac:dyDescent="0.25">
      <c r="A51" s="54">
        <v>7150</v>
      </c>
      <c r="B51" s="35">
        <f t="shared" si="0"/>
        <v>8.8748676356880534</v>
      </c>
      <c r="C51" s="55">
        <v>13.491554128496899</v>
      </c>
      <c r="E51" s="56">
        <v>10400</v>
      </c>
      <c r="F51" s="38">
        <f t="shared" si="1"/>
        <v>9.2495610851294643</v>
      </c>
      <c r="G51" s="57">
        <v>14.415267174623899</v>
      </c>
      <c r="I51" s="51">
        <v>180000</v>
      </c>
      <c r="J51" s="52">
        <f t="shared" si="2"/>
        <v>12.100712129872347</v>
      </c>
      <c r="K51" s="53">
        <v>9.3804731399999994</v>
      </c>
      <c r="M51" s="58">
        <v>2650</v>
      </c>
      <c r="N51" s="35">
        <f t="shared" si="3"/>
        <v>7.8823149189802679</v>
      </c>
      <c r="O51" s="59">
        <v>12.6996763290587</v>
      </c>
      <c r="Q51" s="58">
        <v>4900</v>
      </c>
      <c r="R51" s="35">
        <f t="shared" si="4"/>
        <v>8.4969904840987187</v>
      </c>
      <c r="S51" s="59">
        <v>12.424596433854299</v>
      </c>
    </row>
    <row r="52" spans="1:19" ht="16.5" thickBot="1" x14ac:dyDescent="0.3">
      <c r="A52" s="54">
        <v>2800</v>
      </c>
      <c r="B52" s="35">
        <f t="shared" si="0"/>
        <v>7.9373746961632952</v>
      </c>
      <c r="C52" s="55">
        <v>14.000013592359799</v>
      </c>
      <c r="E52" s="56">
        <v>5350</v>
      </c>
      <c r="F52" s="38">
        <f t="shared" si="1"/>
        <v>8.5848518398900531</v>
      </c>
      <c r="G52" s="57">
        <v>15.339005453065001</v>
      </c>
      <c r="I52" s="60">
        <v>127500</v>
      </c>
      <c r="J52" s="61">
        <f t="shared" si="2"/>
        <v>11.755871643580617</v>
      </c>
      <c r="K52" s="62">
        <v>10.714287199999999</v>
      </c>
      <c r="M52" s="65">
        <v>1125</v>
      </c>
      <c r="N52" s="35">
        <f t="shared" si="3"/>
        <v>7.0255383146385206</v>
      </c>
      <c r="O52" s="59">
        <v>13.6088532734169</v>
      </c>
      <c r="Q52" s="65">
        <v>2190</v>
      </c>
      <c r="R52" s="35">
        <f t="shared" si="4"/>
        <v>7.6916568228105469</v>
      </c>
      <c r="S52" s="59">
        <v>13.612532504214499</v>
      </c>
    </row>
    <row r="53" spans="1:19" x14ac:dyDescent="0.25">
      <c r="A53" s="63">
        <v>1650</v>
      </c>
      <c r="B53" s="35">
        <f t="shared" si="0"/>
        <v>7.4085305668946262</v>
      </c>
      <c r="C53" s="55">
        <v>14.8823922538828</v>
      </c>
      <c r="E53" s="64">
        <v>1695</v>
      </c>
      <c r="F53" s="38">
        <f t="shared" si="1"/>
        <v>7.4354380198145504</v>
      </c>
      <c r="G53" s="57">
        <v>15.825909299935701</v>
      </c>
      <c r="M53" s="65">
        <v>650</v>
      </c>
      <c r="N53" s="35">
        <f t="shared" si="3"/>
        <v>6.4769723628896827</v>
      </c>
      <c r="O53" s="59">
        <v>13.6088532734169</v>
      </c>
      <c r="Q53" s="65">
        <v>1315</v>
      </c>
      <c r="R53" s="35">
        <f t="shared" si="4"/>
        <v>7.1815919446118652</v>
      </c>
      <c r="S53" s="59">
        <v>13.649998516169401</v>
      </c>
    </row>
    <row r="54" spans="1:19" x14ac:dyDescent="0.25">
      <c r="A54" s="63">
        <v>1650</v>
      </c>
      <c r="B54" s="35">
        <f t="shared" si="0"/>
        <v>7.4085305668946262</v>
      </c>
      <c r="C54" s="55">
        <v>14.7302074028142</v>
      </c>
      <c r="E54" s="64">
        <v>1025</v>
      </c>
      <c r="F54" s="38">
        <f t="shared" si="1"/>
        <v>6.932447891572509</v>
      </c>
      <c r="G54" s="57">
        <v>17.051332118055601</v>
      </c>
    </row>
    <row r="56" spans="1:19" x14ac:dyDescent="0.25">
      <c r="A56" t="s">
        <v>14</v>
      </c>
      <c r="B56" cm="1">
        <f t="array" ref="B56">INDEX(LINEST(C47:C54, B47:B54),1)</f>
        <v>-1.0047021128547724</v>
      </c>
      <c r="E56" t="s">
        <v>14</v>
      </c>
      <c r="F56" cm="1">
        <f t="array" ref="F56">INDEX(LINEST(G47:G54, F47:F54),1)</f>
        <v>-2.6502289802144783</v>
      </c>
      <c r="I56" t="s">
        <v>14</v>
      </c>
      <c r="J56" cm="1">
        <f t="array" ref="J56">INDEX(LINEST(K47:K52, J47:J52),1)</f>
        <v>-0.68826386592297095</v>
      </c>
      <c r="M56" t="s">
        <v>14</v>
      </c>
      <c r="N56" cm="1">
        <f t="array" ref="N56">INDEX(LINEST(O47:O53, N47:N53),1)</f>
        <v>-0.70792277643750856</v>
      </c>
      <c r="Q56" t="s">
        <v>14</v>
      </c>
      <c r="R56" cm="1">
        <f t="array" ref="R56">INDEX(LINEST(S47:S53, R47:R53),1)</f>
        <v>-0.94958133253966104</v>
      </c>
    </row>
    <row r="57" spans="1:19" x14ac:dyDescent="0.25">
      <c r="A57" t="s">
        <v>15</v>
      </c>
      <c r="B57" cm="1">
        <f t="array" ref="B57">INDEX(LINEST(B47:B54, C47:C54),2)</f>
        <v>18.475142808958413</v>
      </c>
      <c r="E57" t="s">
        <v>15</v>
      </c>
      <c r="F57" cm="1">
        <f t="array" ref="F57">INDEX(LINEST(G47:G54, F47:F54),2)</f>
        <v>38.395037942944434</v>
      </c>
      <c r="I57" t="s">
        <v>15</v>
      </c>
      <c r="J57" cm="1">
        <f t="array" ref="J57">INDEX(LINEST(K47:K52, J47:J52),2)</f>
        <v>17.641806837567572</v>
      </c>
      <c r="M57" t="s">
        <v>15</v>
      </c>
      <c r="N57" cm="1">
        <f t="array" ref="N57">INDEX(LINEST(O47:O53, N47:N53),2)</f>
        <v>18.234195508426946</v>
      </c>
      <c r="Q57" t="s">
        <v>15</v>
      </c>
      <c r="R57" cm="1">
        <f t="array" ref="R57">INDEX(LINEST(S47:S53, R47:R53),2)</f>
        <v>20.816415504562265</v>
      </c>
    </row>
    <row r="58" spans="1:19" x14ac:dyDescent="0.25">
      <c r="A58" s="27" t="s">
        <v>16</v>
      </c>
      <c r="B58">
        <f>(B56*LN(2000))+B57</f>
        <v>10.838500048253447</v>
      </c>
      <c r="E58" s="27" t="s">
        <v>16</v>
      </c>
      <c r="F58">
        <f>(F56*LN(2000))+F57</f>
        <v>18.250905968882503</v>
      </c>
      <c r="I58" s="27" t="s">
        <v>16</v>
      </c>
      <c r="J58">
        <f>(J56*LN(2000))+J57</f>
        <v>12.41038032625972</v>
      </c>
      <c r="M58" s="27" t="s">
        <v>16</v>
      </c>
      <c r="N58">
        <f>(N56*LN(2000))+N57</f>
        <v>12.853343535837228</v>
      </c>
      <c r="Q58" s="27" t="s">
        <v>16</v>
      </c>
      <c r="R58">
        <f>(R56*LN(2000))+R57</f>
        <v>13.598740418526308</v>
      </c>
    </row>
  </sheetData>
  <mergeCells count="26">
    <mergeCell ref="P3:P7"/>
    <mergeCell ref="P8:P12"/>
    <mergeCell ref="V1:X1"/>
    <mergeCell ref="U3:U7"/>
    <mergeCell ref="U8:U12"/>
    <mergeCell ref="AF1:AH1"/>
    <mergeCell ref="AE3:AE7"/>
    <mergeCell ref="AE8:AE12"/>
    <mergeCell ref="B1:D1"/>
    <mergeCell ref="A3:A7"/>
    <mergeCell ref="A8:A12"/>
    <mergeCell ref="G1:I1"/>
    <mergeCell ref="F3:F7"/>
    <mergeCell ref="F8:F12"/>
    <mergeCell ref="L1:N1"/>
    <mergeCell ref="K3:K7"/>
    <mergeCell ref="K8:K12"/>
    <mergeCell ref="AA1:AC1"/>
    <mergeCell ref="Z3:Z7"/>
    <mergeCell ref="Z8:Z12"/>
    <mergeCell ref="Q1:S1"/>
    <mergeCell ref="Q31:S31"/>
    <mergeCell ref="A31:C31"/>
    <mergeCell ref="E31:G31"/>
    <mergeCell ref="I31:K31"/>
    <mergeCell ref="M31:O31"/>
  </mergeCells>
  <hyperlinks>
    <hyperlink ref="A28" r:id="rId1" xr:uid="{F9F33BDB-DD7D-4DED-9B4D-B3A868401150}"/>
    <hyperlink ref="F28" r:id="rId2" xr:uid="{F55AF172-8711-4190-BDE0-3D7BE77A73E0}"/>
    <hyperlink ref="K28" r:id="rId3" xr:uid="{0E234FE9-226A-46E4-94B8-D8064D8764F5}"/>
    <hyperlink ref="P28" r:id="rId4" xr:uid="{631A7D2C-EC84-4753-95F2-A338DE383D56}"/>
    <hyperlink ref="U28" r:id="rId5" xr:uid="{88857B4F-EA7E-470E-81DB-5E291F4CF45B}"/>
    <hyperlink ref="Z28" r:id="rId6" xr:uid="{7223E905-8AFE-4D9D-ADE4-F5F0468ACB25}"/>
    <hyperlink ref="AF28" r:id="rId7" xr:uid="{A51F6008-F0AD-4D1F-9453-F7599CCD7831}"/>
    <hyperlink ref="A58" r:id="rId8" xr:uid="{B5257C4E-0A16-4776-B8B3-1253C6A5D9CD}"/>
    <hyperlink ref="E58" r:id="rId9" xr:uid="{7CF73DBB-9FDA-4B56-AE22-34F76E540A86}"/>
    <hyperlink ref="I58" r:id="rId10" xr:uid="{8D7B77C9-2A3E-4247-9E14-3D1818E14A04}"/>
    <hyperlink ref="M58" r:id="rId11" xr:uid="{AB777D05-04B0-4133-A183-37001354EA3E}"/>
    <hyperlink ref="Q58" r:id="rId12" xr:uid="{86DF7720-5ABF-420C-B3AA-290BFC7DE8C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127C0-78D9-4224-AC91-580330312080}">
  <dimension ref="A1:R68"/>
  <sheetViews>
    <sheetView zoomScale="70" zoomScaleNormal="70" workbookViewId="0">
      <selection activeCell="H38" sqref="H38"/>
    </sheetView>
  </sheetViews>
  <sheetFormatPr defaultRowHeight="15.75" x14ac:dyDescent="0.25"/>
  <cols>
    <col min="1" max="1" width="12" customWidth="1"/>
    <col min="4" max="4" width="11.625" customWidth="1"/>
    <col min="7" max="7" width="11" customWidth="1"/>
    <col min="8" max="8" width="17.875" customWidth="1"/>
    <col min="12" max="12" width="10.25" bestFit="1" customWidth="1"/>
    <col min="13" max="13" width="9.125" bestFit="1" customWidth="1"/>
    <col min="14" max="14" width="10.875" customWidth="1"/>
    <col min="15" max="16" width="9.125" bestFit="1" customWidth="1"/>
    <col min="17" max="17" width="12.125" customWidth="1"/>
    <col min="18" max="18" width="17.375" customWidth="1"/>
  </cols>
  <sheetData>
    <row r="1" spans="1:18" ht="16.5" thickBot="1" x14ac:dyDescent="0.3"/>
    <row r="2" spans="1:18" ht="20.25" thickBot="1" x14ac:dyDescent="0.4">
      <c r="A2" s="96" t="s">
        <v>60</v>
      </c>
      <c r="B2" s="97" t="s">
        <v>1</v>
      </c>
      <c r="C2" s="97" t="s">
        <v>62</v>
      </c>
      <c r="D2" s="97" t="s">
        <v>71</v>
      </c>
      <c r="E2" s="97" t="s">
        <v>64</v>
      </c>
      <c r="F2" s="97" t="s">
        <v>63</v>
      </c>
      <c r="G2" s="97" t="s">
        <v>15</v>
      </c>
      <c r="H2" s="98" t="s">
        <v>65</v>
      </c>
      <c r="K2" s="117" t="s">
        <v>60</v>
      </c>
      <c r="L2" s="125" t="s">
        <v>1</v>
      </c>
      <c r="M2" s="125" t="s">
        <v>62</v>
      </c>
      <c r="N2" s="125" t="s">
        <v>71</v>
      </c>
      <c r="O2" s="125" t="s">
        <v>64</v>
      </c>
      <c r="P2" s="125" t="s">
        <v>63</v>
      </c>
      <c r="Q2" s="125" t="s">
        <v>15</v>
      </c>
      <c r="R2" s="126" t="s">
        <v>65</v>
      </c>
    </row>
    <row r="3" spans="1:18" x14ac:dyDescent="0.25">
      <c r="A3" s="100" t="s">
        <v>61</v>
      </c>
      <c r="B3" s="99">
        <v>9500</v>
      </c>
      <c r="C3" s="99">
        <v>9.1590470775886317</v>
      </c>
      <c r="D3" s="99">
        <v>15.904271836875401</v>
      </c>
      <c r="E3" s="99">
        <v>0.80504768923006309</v>
      </c>
      <c r="F3" s="99">
        <v>-1.2724322464106983</v>
      </c>
      <c r="G3" s="99">
        <v>27.358909313864835</v>
      </c>
      <c r="H3" s="103">
        <v>17.687275922521103</v>
      </c>
      <c r="K3" s="118" t="s">
        <v>61</v>
      </c>
      <c r="L3" s="141">
        <v>9500</v>
      </c>
      <c r="M3" s="127">
        <v>9.1590470775886317</v>
      </c>
      <c r="N3" s="127">
        <v>15.904271836875401</v>
      </c>
      <c r="O3" s="127">
        <v>0.80504768923006309</v>
      </c>
      <c r="P3" s="127">
        <v>-1.2724322464106983</v>
      </c>
      <c r="Q3" s="127">
        <v>27.358909313864835</v>
      </c>
      <c r="R3" s="128">
        <v>17.687275922521103</v>
      </c>
    </row>
    <row r="4" spans="1:18" x14ac:dyDescent="0.25">
      <c r="A4" s="101"/>
      <c r="B4">
        <v>2250</v>
      </c>
      <c r="C4">
        <v>7.718685495198466</v>
      </c>
      <c r="D4">
        <v>17.868714028235399</v>
      </c>
      <c r="H4" s="86"/>
      <c r="K4" s="119"/>
      <c r="L4" s="142">
        <v>2250</v>
      </c>
      <c r="M4" s="129">
        <v>7.718685495198466</v>
      </c>
      <c r="N4" s="129">
        <v>17.868714028235399</v>
      </c>
      <c r="O4" s="129"/>
      <c r="P4" s="129"/>
      <c r="Q4" s="129"/>
      <c r="R4" s="130"/>
    </row>
    <row r="5" spans="1:18" x14ac:dyDescent="0.25">
      <c r="A5" s="101"/>
      <c r="B5">
        <v>1160</v>
      </c>
      <c r="C5">
        <v>7.0561752841004104</v>
      </c>
      <c r="D5">
        <v>17.2535456618394</v>
      </c>
      <c r="H5" s="86"/>
      <c r="K5" s="119"/>
      <c r="L5" s="142">
        <v>1160</v>
      </c>
      <c r="M5" s="129">
        <v>7.0561752841004104</v>
      </c>
      <c r="N5" s="129">
        <v>17.2535456618394</v>
      </c>
      <c r="O5" s="129"/>
      <c r="P5" s="129"/>
      <c r="Q5" s="129"/>
      <c r="R5" s="130"/>
    </row>
    <row r="6" spans="1:18" x14ac:dyDescent="0.25">
      <c r="A6" s="101"/>
      <c r="B6">
        <v>2900</v>
      </c>
      <c r="C6">
        <v>7.9724660159745655</v>
      </c>
      <c r="D6">
        <v>17.136104911876899</v>
      </c>
      <c r="H6" s="86"/>
      <c r="K6" s="119"/>
      <c r="L6" s="142">
        <v>2900</v>
      </c>
      <c r="M6" s="129">
        <v>7.9724660159745655</v>
      </c>
      <c r="N6" s="129">
        <v>17.136104911876899</v>
      </c>
      <c r="O6" s="129"/>
      <c r="P6" s="129"/>
      <c r="Q6" s="129"/>
      <c r="R6" s="130"/>
    </row>
    <row r="7" spans="1:18" x14ac:dyDescent="0.25">
      <c r="A7" s="102"/>
      <c r="B7" s="10">
        <v>500</v>
      </c>
      <c r="C7" s="10">
        <v>6.2146080984221914</v>
      </c>
      <c r="D7" s="10">
        <v>20.125543405394101</v>
      </c>
      <c r="E7" s="10"/>
      <c r="F7" s="10"/>
      <c r="G7" s="10"/>
      <c r="H7" s="104"/>
      <c r="K7" s="120"/>
      <c r="L7" s="143">
        <v>500</v>
      </c>
      <c r="M7" s="131">
        <v>6.2146080984221914</v>
      </c>
      <c r="N7" s="131">
        <v>20.125543405394101</v>
      </c>
      <c r="O7" s="131"/>
      <c r="P7" s="131"/>
      <c r="Q7" s="131"/>
      <c r="R7" s="132"/>
    </row>
    <row r="8" spans="1:18" x14ac:dyDescent="0.25">
      <c r="A8" s="108" t="s">
        <v>66</v>
      </c>
      <c r="B8" s="109">
        <v>1850</v>
      </c>
      <c r="C8" s="109">
        <v>7.5229409180723703</v>
      </c>
      <c r="D8" s="109">
        <v>13.586347254812001</v>
      </c>
      <c r="E8" s="109">
        <v>0.37485695444045014</v>
      </c>
      <c r="F8" s="109">
        <v>-0.44298691708914439</v>
      </c>
      <c r="G8" s="109">
        <v>16.900881172571605</v>
      </c>
      <c r="H8" s="110">
        <v>13.533780824923763</v>
      </c>
      <c r="K8" s="121" t="s">
        <v>66</v>
      </c>
      <c r="L8" s="144">
        <v>1850</v>
      </c>
      <c r="M8" s="133">
        <v>7.5229409180723703</v>
      </c>
      <c r="N8" s="133">
        <v>13.586347254812001</v>
      </c>
      <c r="O8" s="133">
        <v>0.37485695444045014</v>
      </c>
      <c r="P8" s="133">
        <v>-0.44298691708914439</v>
      </c>
      <c r="Q8" s="133">
        <v>16.900881172571605</v>
      </c>
      <c r="R8" s="134">
        <v>13.533780824923763</v>
      </c>
    </row>
    <row r="9" spans="1:18" x14ac:dyDescent="0.25">
      <c r="A9" s="111"/>
      <c r="B9" s="112">
        <v>695</v>
      </c>
      <c r="C9" s="112">
        <v>6.543911845564792</v>
      </c>
      <c r="D9" s="112">
        <v>13.2603652731766</v>
      </c>
      <c r="E9" s="112"/>
      <c r="F9" s="112"/>
      <c r="G9" s="112"/>
      <c r="H9" s="113"/>
      <c r="K9" s="122"/>
      <c r="L9" s="145">
        <v>695</v>
      </c>
      <c r="M9" s="135">
        <v>6.543911845564792</v>
      </c>
      <c r="N9" s="135">
        <v>13.2603652731766</v>
      </c>
      <c r="O9" s="135"/>
      <c r="P9" s="135"/>
      <c r="Q9" s="135"/>
      <c r="R9" s="136"/>
    </row>
    <row r="10" spans="1:18" x14ac:dyDescent="0.25">
      <c r="A10" s="111"/>
      <c r="B10" s="112">
        <v>1070</v>
      </c>
      <c r="C10" s="112">
        <v>6.9754139274559517</v>
      </c>
      <c r="D10" s="112">
        <v>14.1708727562654</v>
      </c>
      <c r="E10" s="112"/>
      <c r="F10" s="112"/>
      <c r="G10" s="112"/>
      <c r="H10" s="113"/>
      <c r="K10" s="122"/>
      <c r="L10" s="145">
        <v>1070</v>
      </c>
      <c r="M10" s="135">
        <v>6.9754139274559517</v>
      </c>
      <c r="N10" s="135">
        <v>14.1708727562654</v>
      </c>
      <c r="O10" s="135"/>
      <c r="P10" s="135"/>
      <c r="Q10" s="135"/>
      <c r="R10" s="136"/>
    </row>
    <row r="11" spans="1:18" x14ac:dyDescent="0.25">
      <c r="A11" s="111"/>
      <c r="B11" s="112">
        <v>420</v>
      </c>
      <c r="C11" s="112">
        <v>6.0402547112774139</v>
      </c>
      <c r="D11" s="112">
        <v>14.60685200707</v>
      </c>
      <c r="E11" s="112"/>
      <c r="F11" s="112"/>
      <c r="G11" s="112"/>
      <c r="H11" s="113"/>
      <c r="K11" s="122"/>
      <c r="L11" s="145">
        <v>420</v>
      </c>
      <c r="M11" s="135">
        <v>6.0402547112774139</v>
      </c>
      <c r="N11" s="135">
        <v>14.60685200707</v>
      </c>
      <c r="O11" s="135"/>
      <c r="P11" s="135"/>
      <c r="Q11" s="135"/>
      <c r="R11" s="136"/>
    </row>
    <row r="12" spans="1:18" x14ac:dyDescent="0.25">
      <c r="A12" s="114"/>
      <c r="B12" s="115">
        <v>240</v>
      </c>
      <c r="C12" s="115">
        <v>5.4806389233419912</v>
      </c>
      <c r="D12" s="115">
        <v>14.4549145681671</v>
      </c>
      <c r="E12" s="115"/>
      <c r="F12" s="115"/>
      <c r="G12" s="115"/>
      <c r="H12" s="116"/>
      <c r="K12" s="123"/>
      <c r="L12" s="146">
        <v>240</v>
      </c>
      <c r="M12" s="137">
        <v>5.4806389233419912</v>
      </c>
      <c r="N12" s="137">
        <v>14.4549145681671</v>
      </c>
      <c r="O12" s="137"/>
      <c r="P12" s="137"/>
      <c r="Q12" s="137"/>
      <c r="R12" s="138"/>
    </row>
    <row r="13" spans="1:18" x14ac:dyDescent="0.25">
      <c r="A13" s="105" t="s">
        <v>67</v>
      </c>
      <c r="B13" s="106">
        <v>4750</v>
      </c>
      <c r="C13" s="106">
        <v>8.4658998970286863</v>
      </c>
      <c r="D13" s="106">
        <v>13.1187845887459</v>
      </c>
      <c r="E13" s="106">
        <v>0.97297143239407047</v>
      </c>
      <c r="F13" s="106">
        <v>-0.59939975623736896</v>
      </c>
      <c r="G13" s="106">
        <v>18.185113739543798</v>
      </c>
      <c r="H13" s="107">
        <v>13.629134658110257</v>
      </c>
      <c r="K13" s="124" t="s">
        <v>67</v>
      </c>
      <c r="L13" s="147">
        <v>4750</v>
      </c>
      <c r="M13" s="139">
        <v>8.4658998970286863</v>
      </c>
      <c r="N13" s="139">
        <v>13.1187845887459</v>
      </c>
      <c r="O13" s="139">
        <v>0.97297143239407047</v>
      </c>
      <c r="P13" s="139">
        <v>-0.59939975623736896</v>
      </c>
      <c r="Q13" s="139">
        <v>18.185113739543798</v>
      </c>
      <c r="R13" s="140">
        <v>13.629134658110257</v>
      </c>
    </row>
    <row r="14" spans="1:18" x14ac:dyDescent="0.25">
      <c r="A14" s="101"/>
      <c r="B14">
        <v>1200</v>
      </c>
      <c r="C14">
        <v>7.0900768357760917</v>
      </c>
      <c r="D14">
        <v>13.9608393061533</v>
      </c>
      <c r="H14" s="86"/>
      <c r="K14" s="119"/>
      <c r="L14" s="142">
        <v>1200</v>
      </c>
      <c r="M14" s="129">
        <v>7.0900768357760917</v>
      </c>
      <c r="N14" s="129">
        <v>13.9608393061533</v>
      </c>
      <c r="O14" s="129"/>
      <c r="P14" s="129"/>
      <c r="Q14" s="129"/>
      <c r="R14" s="130"/>
    </row>
    <row r="15" spans="1:18" x14ac:dyDescent="0.25">
      <c r="A15" s="101"/>
      <c r="B15">
        <v>780</v>
      </c>
      <c r="C15">
        <v>6.6592939196836376</v>
      </c>
      <c r="D15">
        <v>14.0324284980288</v>
      </c>
      <c r="H15" s="86"/>
      <c r="K15" s="119"/>
      <c r="L15" s="142">
        <v>780</v>
      </c>
      <c r="M15" s="129">
        <v>6.6592939196836376</v>
      </c>
      <c r="N15" s="129">
        <v>14.0324284980288</v>
      </c>
      <c r="O15" s="129"/>
      <c r="P15" s="129"/>
      <c r="Q15" s="129"/>
      <c r="R15" s="130"/>
    </row>
    <row r="16" spans="1:18" x14ac:dyDescent="0.25">
      <c r="A16" s="101"/>
      <c r="B16">
        <v>335</v>
      </c>
      <c r="C16">
        <v>5.8141305318250662</v>
      </c>
      <c r="D16">
        <v>14.9075047357328</v>
      </c>
      <c r="H16" s="86"/>
      <c r="K16" s="119"/>
      <c r="L16" s="142">
        <v>335</v>
      </c>
      <c r="M16" s="129">
        <v>5.8141305318250662</v>
      </c>
      <c r="N16" s="129">
        <v>14.9075047357328</v>
      </c>
      <c r="O16" s="129"/>
      <c r="P16" s="129"/>
      <c r="Q16" s="129"/>
      <c r="R16" s="130"/>
    </row>
    <row r="17" spans="1:18" x14ac:dyDescent="0.25">
      <c r="A17" s="102"/>
      <c r="B17" s="10">
        <v>120</v>
      </c>
      <c r="C17" s="10">
        <v>4.7874917427820458</v>
      </c>
      <c r="D17" s="10">
        <v>15.2355739480893</v>
      </c>
      <c r="E17" s="10"/>
      <c r="F17" s="10"/>
      <c r="G17" s="10"/>
      <c r="H17" s="104"/>
      <c r="K17" s="120"/>
      <c r="L17" s="143">
        <v>120</v>
      </c>
      <c r="M17" s="131">
        <v>4.7874917427820458</v>
      </c>
      <c r="N17" s="131">
        <v>15.2355739480893</v>
      </c>
      <c r="O17" s="131"/>
      <c r="P17" s="131"/>
      <c r="Q17" s="131"/>
      <c r="R17" s="132"/>
    </row>
    <row r="18" spans="1:18" x14ac:dyDescent="0.25">
      <c r="A18" s="108" t="s">
        <v>68</v>
      </c>
      <c r="B18" s="109">
        <v>1565</v>
      </c>
      <c r="C18" s="109">
        <v>7.3556411029742534</v>
      </c>
      <c r="D18" s="109">
        <v>12.538821054524901</v>
      </c>
      <c r="E18" s="109">
        <v>0.60833534760903996</v>
      </c>
      <c r="F18" s="109">
        <v>-0.70835073593527598</v>
      </c>
      <c r="G18" s="109">
        <v>18.078992839527757</v>
      </c>
      <c r="H18" s="110">
        <v>12.694887988538873</v>
      </c>
      <c r="K18" s="121" t="s">
        <v>68</v>
      </c>
      <c r="L18" s="144">
        <v>1565</v>
      </c>
      <c r="M18" s="133">
        <v>7.3556411029742534</v>
      </c>
      <c r="N18" s="133">
        <v>12.538821054524901</v>
      </c>
      <c r="O18" s="133">
        <v>0.60833534760903996</v>
      </c>
      <c r="P18" s="133">
        <v>-0.70835073593527598</v>
      </c>
      <c r="Q18" s="133">
        <v>18.078992839527757</v>
      </c>
      <c r="R18" s="134">
        <v>12.694887988538873</v>
      </c>
    </row>
    <row r="19" spans="1:18" x14ac:dyDescent="0.25">
      <c r="A19" s="111"/>
      <c r="B19" s="112">
        <v>990</v>
      </c>
      <c r="C19" s="112">
        <v>6.8977049431286357</v>
      </c>
      <c r="D19" s="112">
        <v>13.066868577881801</v>
      </c>
      <c r="E19" s="112"/>
      <c r="F19" s="112"/>
      <c r="G19" s="112"/>
      <c r="H19" s="113"/>
      <c r="K19" s="122"/>
      <c r="L19" s="145">
        <v>990</v>
      </c>
      <c r="M19" s="135">
        <v>6.8977049431286357</v>
      </c>
      <c r="N19" s="135">
        <v>13.066868577881801</v>
      </c>
      <c r="O19" s="135"/>
      <c r="P19" s="135"/>
      <c r="Q19" s="135"/>
      <c r="R19" s="136"/>
    </row>
    <row r="20" spans="1:18" x14ac:dyDescent="0.25">
      <c r="A20" s="111"/>
      <c r="B20" s="112">
        <v>520</v>
      </c>
      <c r="C20" s="112">
        <v>6.253828811575473</v>
      </c>
      <c r="D20" s="112">
        <v>14.159438440399899</v>
      </c>
      <c r="E20" s="112"/>
      <c r="F20" s="112"/>
      <c r="G20" s="112"/>
      <c r="H20" s="113"/>
      <c r="K20" s="122"/>
      <c r="L20" s="145">
        <v>520</v>
      </c>
      <c r="M20" s="135">
        <v>6.253828811575473</v>
      </c>
      <c r="N20" s="135">
        <v>14.159438440399899</v>
      </c>
      <c r="O20" s="135"/>
      <c r="P20" s="135"/>
      <c r="Q20" s="135"/>
      <c r="R20" s="136"/>
    </row>
    <row r="21" spans="1:18" x14ac:dyDescent="0.25">
      <c r="A21" s="111"/>
      <c r="B21" s="112">
        <v>2900</v>
      </c>
      <c r="C21" s="112">
        <v>7.9724660159745655</v>
      </c>
      <c r="D21" s="112">
        <v>12.7408071490916</v>
      </c>
      <c r="E21" s="112"/>
      <c r="F21" s="112"/>
      <c r="G21" s="112"/>
      <c r="H21" s="113"/>
      <c r="K21" s="122"/>
      <c r="L21" s="145">
        <v>2900</v>
      </c>
      <c r="M21" s="135">
        <v>7.9724660159745655</v>
      </c>
      <c r="N21" s="135">
        <v>12.7408071490916</v>
      </c>
      <c r="O21" s="135"/>
      <c r="P21" s="135"/>
      <c r="Q21" s="135"/>
      <c r="R21" s="136"/>
    </row>
    <row r="22" spans="1:18" x14ac:dyDescent="0.25">
      <c r="A22" s="114"/>
      <c r="B22" s="115">
        <v>660</v>
      </c>
      <c r="C22" s="115">
        <v>6.4922398350204711</v>
      </c>
      <c r="D22" s="115">
        <v>13.116671538711101</v>
      </c>
      <c r="E22" s="115"/>
      <c r="F22" s="115"/>
      <c r="G22" s="115"/>
      <c r="H22" s="116"/>
      <c r="K22" s="123"/>
      <c r="L22" s="146">
        <v>660</v>
      </c>
      <c r="M22" s="137">
        <v>6.4922398350204711</v>
      </c>
      <c r="N22" s="137">
        <v>13.116671538711101</v>
      </c>
      <c r="O22" s="137"/>
      <c r="P22" s="137"/>
      <c r="Q22" s="137"/>
      <c r="R22" s="138"/>
    </row>
    <row r="23" spans="1:18" x14ac:dyDescent="0.25">
      <c r="A23" s="105" t="s">
        <v>69</v>
      </c>
      <c r="B23" s="106">
        <v>1750</v>
      </c>
      <c r="C23" s="106">
        <v>7.4673710669175595</v>
      </c>
      <c r="D23" s="106">
        <v>13.304245320061201</v>
      </c>
      <c r="E23" s="106">
        <v>0.70097103080661838</v>
      </c>
      <c r="F23" s="106">
        <v>-0.66209102402645537</v>
      </c>
      <c r="G23" s="106">
        <v>18.243946819823172</v>
      </c>
      <c r="H23" s="107">
        <v>13.211457526859752</v>
      </c>
      <c r="K23" s="124" t="s">
        <v>69</v>
      </c>
      <c r="L23" s="147">
        <v>1750</v>
      </c>
      <c r="M23" s="139">
        <v>7.4673710669175595</v>
      </c>
      <c r="N23" s="139">
        <v>13.304245320061201</v>
      </c>
      <c r="O23" s="139">
        <v>0.70097103080661838</v>
      </c>
      <c r="P23" s="139">
        <v>-0.66209102402645537</v>
      </c>
      <c r="Q23" s="139">
        <v>18.243946819823172</v>
      </c>
      <c r="R23" s="140">
        <v>13.211457526859752</v>
      </c>
    </row>
    <row r="24" spans="1:18" x14ac:dyDescent="0.25">
      <c r="A24" s="101"/>
      <c r="B24">
        <v>895</v>
      </c>
      <c r="C24">
        <v>6.7968237182748554</v>
      </c>
      <c r="D24">
        <v>13.7944820080588</v>
      </c>
      <c r="H24" s="86"/>
      <c r="K24" s="119"/>
      <c r="L24" s="142">
        <v>895</v>
      </c>
      <c r="M24" s="129">
        <v>6.7968237182748554</v>
      </c>
      <c r="N24" s="129">
        <v>13.7944820080588</v>
      </c>
      <c r="O24" s="129"/>
      <c r="P24" s="129"/>
      <c r="Q24" s="129"/>
      <c r="R24" s="130"/>
    </row>
    <row r="25" spans="1:18" x14ac:dyDescent="0.25">
      <c r="A25" s="101"/>
      <c r="B25">
        <v>525</v>
      </c>
      <c r="C25">
        <v>6.2633982625916236</v>
      </c>
      <c r="D25">
        <v>14.5004687013252</v>
      </c>
      <c r="H25" s="86"/>
      <c r="K25" s="119"/>
      <c r="L25" s="142">
        <v>525</v>
      </c>
      <c r="M25" s="129">
        <v>6.2633982625916236</v>
      </c>
      <c r="N25" s="129">
        <v>14.5004687013252</v>
      </c>
      <c r="O25" s="129"/>
      <c r="P25" s="129"/>
      <c r="Q25" s="129"/>
      <c r="R25" s="130"/>
    </row>
    <row r="26" spans="1:18" x14ac:dyDescent="0.25">
      <c r="A26" s="101"/>
      <c r="B26">
        <v>1040</v>
      </c>
      <c r="C26">
        <v>6.9469759921354184</v>
      </c>
      <c r="D26">
        <v>13.4579449737942</v>
      </c>
      <c r="H26" s="86"/>
      <c r="K26" s="119"/>
      <c r="L26" s="142">
        <v>1040</v>
      </c>
      <c r="M26" s="129">
        <v>6.9469759921354184</v>
      </c>
      <c r="N26" s="129">
        <v>13.4579449737942</v>
      </c>
      <c r="O26" s="129"/>
      <c r="P26" s="129"/>
      <c r="Q26" s="129"/>
      <c r="R26" s="130"/>
    </row>
    <row r="27" spans="1:18" x14ac:dyDescent="0.25">
      <c r="A27" s="102"/>
      <c r="B27" s="10">
        <v>370</v>
      </c>
      <c r="C27" s="10">
        <v>5.9135030056382698</v>
      </c>
      <c r="D27" s="10">
        <v>14.0566502849641</v>
      </c>
      <c r="E27" s="10"/>
      <c r="F27" s="10"/>
      <c r="G27" s="10"/>
      <c r="H27" s="104"/>
      <c r="K27" s="120"/>
      <c r="L27" s="143">
        <v>370</v>
      </c>
      <c r="M27" s="131">
        <v>5.9135030056382698</v>
      </c>
      <c r="N27" s="131">
        <v>14.0566502849641</v>
      </c>
      <c r="O27" s="131"/>
      <c r="P27" s="131"/>
      <c r="Q27" s="131"/>
      <c r="R27" s="132"/>
    </row>
    <row r="28" spans="1:18" x14ac:dyDescent="0.25">
      <c r="A28" s="108" t="s">
        <v>17</v>
      </c>
      <c r="B28" s="109">
        <v>5350</v>
      </c>
      <c r="C28" s="109">
        <v>8.5848518398900531</v>
      </c>
      <c r="D28" s="109">
        <v>12.579543962665801</v>
      </c>
      <c r="E28" s="109">
        <v>0.76001368671195413</v>
      </c>
      <c r="F28" s="109">
        <v>-1.0047021128547724</v>
      </c>
      <c r="G28" s="109">
        <v>18.475142808958413</v>
      </c>
      <c r="H28" s="110">
        <v>10.838500048253447</v>
      </c>
      <c r="K28" s="121" t="s">
        <v>17</v>
      </c>
      <c r="L28" s="144">
        <v>5350</v>
      </c>
      <c r="M28" s="133">
        <v>8.5848518398900531</v>
      </c>
      <c r="N28" s="133">
        <v>12.579543962665801</v>
      </c>
      <c r="O28" s="133">
        <v>0.76001368671195413</v>
      </c>
      <c r="P28" s="133">
        <v>-1.0047021128547724</v>
      </c>
      <c r="Q28" s="133">
        <v>18.475142808958413</v>
      </c>
      <c r="R28" s="134">
        <v>10.838500048253447</v>
      </c>
    </row>
    <row r="29" spans="1:18" x14ac:dyDescent="0.25">
      <c r="A29" s="111"/>
      <c r="B29" s="112">
        <v>3350</v>
      </c>
      <c r="C29" s="112">
        <v>8.1167156248191112</v>
      </c>
      <c r="D29" s="112">
        <v>14.018883661884599</v>
      </c>
      <c r="E29" s="112"/>
      <c r="F29" s="112"/>
      <c r="G29" s="112"/>
      <c r="H29" s="113"/>
      <c r="K29" s="122"/>
      <c r="L29" s="145">
        <v>3350</v>
      </c>
      <c r="M29" s="135">
        <v>8.1167156248191112</v>
      </c>
      <c r="N29" s="135">
        <v>14.018883661884599</v>
      </c>
      <c r="O29" s="135"/>
      <c r="P29" s="135"/>
      <c r="Q29" s="135"/>
      <c r="R29" s="136"/>
    </row>
    <row r="30" spans="1:18" x14ac:dyDescent="0.25">
      <c r="A30" s="111"/>
      <c r="B30" s="112">
        <v>1200</v>
      </c>
      <c r="C30" s="112">
        <v>7.0900768357760917</v>
      </c>
      <c r="D30" s="112">
        <v>14.261712106946501</v>
      </c>
      <c r="E30" s="112"/>
      <c r="F30" s="112"/>
      <c r="G30" s="112"/>
      <c r="H30" s="113"/>
      <c r="K30" s="122"/>
      <c r="L30" s="145">
        <v>1200</v>
      </c>
      <c r="M30" s="135">
        <v>7.0900768357760917</v>
      </c>
      <c r="N30" s="135">
        <v>14.261712106946501</v>
      </c>
      <c r="O30" s="135"/>
      <c r="P30" s="135"/>
      <c r="Q30" s="135"/>
      <c r="R30" s="136"/>
    </row>
    <row r="31" spans="1:18" x14ac:dyDescent="0.25">
      <c r="A31" s="111"/>
      <c r="B31" s="112">
        <v>710</v>
      </c>
      <c r="C31" s="112">
        <v>6.5652649700353614</v>
      </c>
      <c r="D31" s="112">
        <v>15.4789673045372</v>
      </c>
      <c r="E31" s="112"/>
      <c r="F31" s="112"/>
      <c r="G31" s="112"/>
      <c r="H31" s="113"/>
      <c r="K31" s="122"/>
      <c r="L31" s="145">
        <v>710</v>
      </c>
      <c r="M31" s="135">
        <v>6.5652649700353614</v>
      </c>
      <c r="N31" s="135">
        <v>15.4789673045372</v>
      </c>
      <c r="O31" s="135"/>
      <c r="P31" s="135"/>
      <c r="Q31" s="135"/>
      <c r="R31" s="136"/>
    </row>
    <row r="32" spans="1:18" x14ac:dyDescent="0.25">
      <c r="A32" s="111"/>
      <c r="B32" s="112">
        <v>7150</v>
      </c>
      <c r="C32" s="112">
        <v>8.8748676356880534</v>
      </c>
      <c r="D32" s="112">
        <v>13.491554128496899</v>
      </c>
      <c r="E32" s="112"/>
      <c r="F32" s="112"/>
      <c r="G32" s="112"/>
      <c r="H32" s="113"/>
      <c r="K32" s="122"/>
      <c r="L32" s="145">
        <v>7150</v>
      </c>
      <c r="M32" s="135">
        <v>8.8748676356880534</v>
      </c>
      <c r="N32" s="135">
        <v>13.491554128496899</v>
      </c>
      <c r="O32" s="135"/>
      <c r="P32" s="135"/>
      <c r="Q32" s="135"/>
      <c r="R32" s="136"/>
    </row>
    <row r="33" spans="1:18" x14ac:dyDescent="0.25">
      <c r="A33" s="111"/>
      <c r="B33" s="112">
        <v>2800</v>
      </c>
      <c r="C33" s="112">
        <v>7.9373746961632952</v>
      </c>
      <c r="D33" s="112">
        <v>14.000013592359799</v>
      </c>
      <c r="E33" s="112"/>
      <c r="F33" s="112"/>
      <c r="G33" s="112"/>
      <c r="H33" s="113"/>
      <c r="K33" s="122"/>
      <c r="L33" s="145">
        <v>2800</v>
      </c>
      <c r="M33" s="135">
        <v>7.9373746961632952</v>
      </c>
      <c r="N33" s="135">
        <v>14.000013592359799</v>
      </c>
      <c r="O33" s="135"/>
      <c r="P33" s="135"/>
      <c r="Q33" s="135"/>
      <c r="R33" s="136"/>
    </row>
    <row r="34" spans="1:18" x14ac:dyDescent="0.25">
      <c r="A34" s="111"/>
      <c r="B34" s="112">
        <v>1650</v>
      </c>
      <c r="C34" s="112">
        <v>7.4085305668946262</v>
      </c>
      <c r="D34" s="112">
        <v>14.8823922538828</v>
      </c>
      <c r="E34" s="112"/>
      <c r="F34" s="112"/>
      <c r="G34" s="112"/>
      <c r="H34" s="113"/>
      <c r="K34" s="122"/>
      <c r="L34" s="145">
        <v>1650</v>
      </c>
      <c r="M34" s="135">
        <v>7.4085305668946262</v>
      </c>
      <c r="N34" s="135">
        <v>14.8823922538828</v>
      </c>
      <c r="O34" s="135"/>
      <c r="P34" s="135"/>
      <c r="Q34" s="135"/>
      <c r="R34" s="136"/>
    </row>
    <row r="35" spans="1:18" x14ac:dyDescent="0.25">
      <c r="A35" s="114"/>
      <c r="B35" s="115">
        <v>1650</v>
      </c>
      <c r="C35" s="115">
        <v>7.4085305668946262</v>
      </c>
      <c r="D35" s="115">
        <v>14.7302074028142</v>
      </c>
      <c r="E35" s="115"/>
      <c r="F35" s="115"/>
      <c r="G35" s="115"/>
      <c r="H35" s="116"/>
      <c r="K35" s="123"/>
      <c r="L35" s="146">
        <v>1650</v>
      </c>
      <c r="M35" s="137">
        <v>7.4085305668946262</v>
      </c>
      <c r="N35" s="137">
        <v>14.7302074028142</v>
      </c>
      <c r="O35" s="137"/>
      <c r="P35" s="137"/>
      <c r="Q35" s="137"/>
      <c r="R35" s="138"/>
    </row>
    <row r="36" spans="1:18" x14ac:dyDescent="0.25">
      <c r="A36" s="105" t="s">
        <v>18</v>
      </c>
      <c r="B36" s="106">
        <v>6900</v>
      </c>
      <c r="C36" s="106">
        <v>8.8392766905853506</v>
      </c>
      <c r="D36" s="106">
        <v>17.509652661950099</v>
      </c>
      <c r="E36" s="106">
        <v>0.69997083095218149</v>
      </c>
      <c r="F36" s="106">
        <v>-2.6502289802144783</v>
      </c>
      <c r="G36" s="106">
        <v>38.395037942944434</v>
      </c>
      <c r="H36" s="107">
        <v>18.250905968882503</v>
      </c>
      <c r="K36" s="124" t="s">
        <v>18</v>
      </c>
      <c r="L36" s="147">
        <v>6900</v>
      </c>
      <c r="M36" s="139">
        <v>8.8392766905853506</v>
      </c>
      <c r="N36" s="139">
        <v>17.509652661950099</v>
      </c>
      <c r="O36" s="139">
        <v>0.69997083095218149</v>
      </c>
      <c r="P36" s="139">
        <v>-2.6502289802144783</v>
      </c>
      <c r="Q36" s="139">
        <v>38.395037942944434</v>
      </c>
      <c r="R36" s="140">
        <v>18.250905968882503</v>
      </c>
    </row>
    <row r="37" spans="1:18" x14ac:dyDescent="0.25">
      <c r="A37" s="101"/>
      <c r="B37">
        <v>1800</v>
      </c>
      <c r="C37">
        <v>7.4955419438842563</v>
      </c>
      <c r="D37">
        <v>17.766436322137501</v>
      </c>
      <c r="H37" s="86"/>
      <c r="K37" s="119"/>
      <c r="L37" s="142">
        <v>1800</v>
      </c>
      <c r="M37" s="129">
        <v>7.4955419438842563</v>
      </c>
      <c r="N37" s="129">
        <v>17.766436322137501</v>
      </c>
      <c r="O37" s="129"/>
      <c r="P37" s="129"/>
      <c r="Q37" s="129"/>
      <c r="R37" s="130"/>
    </row>
    <row r="38" spans="1:18" x14ac:dyDescent="0.25">
      <c r="A38" s="101"/>
      <c r="B38">
        <v>455</v>
      </c>
      <c r="C38">
        <v>6.1202974189509503</v>
      </c>
      <c r="D38">
        <v>23.444155736495301</v>
      </c>
      <c r="H38" s="86"/>
      <c r="K38" s="119"/>
      <c r="L38" s="142">
        <v>455</v>
      </c>
      <c r="M38" s="129">
        <v>6.1202974189509503</v>
      </c>
      <c r="N38" s="129">
        <v>23.444155736495301</v>
      </c>
      <c r="O38" s="129"/>
      <c r="P38" s="129"/>
      <c r="Q38" s="129"/>
      <c r="R38" s="130"/>
    </row>
    <row r="39" spans="1:18" x14ac:dyDescent="0.25">
      <c r="A39" s="101"/>
      <c r="B39">
        <v>360</v>
      </c>
      <c r="C39">
        <v>5.8861040314501558</v>
      </c>
      <c r="D39">
        <v>25.354356367959699</v>
      </c>
      <c r="H39" s="86"/>
      <c r="K39" s="119"/>
      <c r="L39" s="142">
        <v>360</v>
      </c>
      <c r="M39" s="129">
        <v>5.8861040314501558</v>
      </c>
      <c r="N39" s="129">
        <v>25.354356367959699</v>
      </c>
      <c r="O39" s="129"/>
      <c r="P39" s="129"/>
      <c r="Q39" s="129"/>
      <c r="R39" s="130"/>
    </row>
    <row r="40" spans="1:18" x14ac:dyDescent="0.25">
      <c r="A40" s="101"/>
      <c r="B40">
        <v>10400</v>
      </c>
      <c r="C40">
        <v>9.2495610851294643</v>
      </c>
      <c r="D40">
        <v>14.415267174623899</v>
      </c>
      <c r="H40" s="86"/>
      <c r="K40" s="119"/>
      <c r="L40" s="142">
        <v>10400</v>
      </c>
      <c r="M40" s="129">
        <v>9.2495610851294643</v>
      </c>
      <c r="N40" s="129">
        <v>14.415267174623899</v>
      </c>
      <c r="O40" s="129"/>
      <c r="P40" s="129"/>
      <c r="Q40" s="129"/>
      <c r="R40" s="130"/>
    </row>
    <row r="41" spans="1:18" x14ac:dyDescent="0.25">
      <c r="A41" s="101"/>
      <c r="B41">
        <v>5350</v>
      </c>
      <c r="C41">
        <v>8.5848518398900531</v>
      </c>
      <c r="D41">
        <v>15.339005453065001</v>
      </c>
      <c r="H41" s="86"/>
      <c r="K41" s="119"/>
      <c r="L41" s="142">
        <v>5350</v>
      </c>
      <c r="M41" s="129">
        <v>8.5848518398900531</v>
      </c>
      <c r="N41" s="129">
        <v>15.339005453065001</v>
      </c>
      <c r="O41" s="129"/>
      <c r="P41" s="129"/>
      <c r="Q41" s="129"/>
      <c r="R41" s="130"/>
    </row>
    <row r="42" spans="1:18" x14ac:dyDescent="0.25">
      <c r="A42" s="101"/>
      <c r="B42">
        <v>1695</v>
      </c>
      <c r="C42">
        <v>7.4354380198145504</v>
      </c>
      <c r="D42">
        <v>15.825909299935701</v>
      </c>
      <c r="H42" s="86"/>
      <c r="K42" s="119"/>
      <c r="L42" s="142">
        <v>1695</v>
      </c>
      <c r="M42" s="129">
        <v>7.4354380198145504</v>
      </c>
      <c r="N42" s="129">
        <v>15.825909299935701</v>
      </c>
      <c r="O42" s="129"/>
      <c r="P42" s="129"/>
      <c r="Q42" s="129"/>
      <c r="R42" s="130"/>
    </row>
    <row r="43" spans="1:18" x14ac:dyDescent="0.25">
      <c r="A43" s="102"/>
      <c r="B43" s="10">
        <v>1025</v>
      </c>
      <c r="C43" s="10">
        <v>6.932447891572509</v>
      </c>
      <c r="D43" s="10">
        <v>17.051332118055601</v>
      </c>
      <c r="E43" s="10"/>
      <c r="F43" s="10"/>
      <c r="G43" s="10"/>
      <c r="H43" s="104"/>
      <c r="K43" s="120"/>
      <c r="L43" s="143">
        <v>1025</v>
      </c>
      <c r="M43" s="131">
        <v>6.932447891572509</v>
      </c>
      <c r="N43" s="131">
        <v>17.051332118055601</v>
      </c>
      <c r="O43" s="131"/>
      <c r="P43" s="131"/>
      <c r="Q43" s="131"/>
      <c r="R43" s="132"/>
    </row>
    <row r="44" spans="1:18" x14ac:dyDescent="0.25">
      <c r="A44" s="108" t="s">
        <v>19</v>
      </c>
      <c r="B44" s="109">
        <v>265000</v>
      </c>
      <c r="C44" s="109">
        <v>12.487485104968359</v>
      </c>
      <c r="D44" s="109">
        <v>8.3599917799924608</v>
      </c>
      <c r="E44" s="109">
        <v>0.9156512222218548</v>
      </c>
      <c r="F44" s="109">
        <v>-0.68826386592297095</v>
      </c>
      <c r="G44" s="109">
        <v>17.641806837567572</v>
      </c>
      <c r="H44" s="110">
        <v>12.41038032625972</v>
      </c>
      <c r="K44" s="121" t="s">
        <v>19</v>
      </c>
      <c r="L44" s="144">
        <v>265000</v>
      </c>
      <c r="M44" s="133">
        <v>12.487485104968359</v>
      </c>
      <c r="N44" s="133">
        <v>8.3599917799924608</v>
      </c>
      <c r="O44" s="133">
        <v>0.9156512222218548</v>
      </c>
      <c r="P44" s="133">
        <v>-0.68826386592297095</v>
      </c>
      <c r="Q44" s="133">
        <v>17.641806837567572</v>
      </c>
      <c r="R44" s="134">
        <v>12.41038032625972</v>
      </c>
    </row>
    <row r="45" spans="1:18" x14ac:dyDescent="0.25">
      <c r="A45" s="111"/>
      <c r="B45" s="112">
        <v>80500</v>
      </c>
      <c r="C45" s="112">
        <v>11.296012463406655</v>
      </c>
      <c r="D45" s="112">
        <v>9.6743141970376403</v>
      </c>
      <c r="E45" s="112"/>
      <c r="F45" s="112"/>
      <c r="G45" s="112"/>
      <c r="H45" s="113"/>
      <c r="K45" s="122"/>
      <c r="L45" s="145">
        <v>80500</v>
      </c>
      <c r="M45" s="135">
        <v>11.296012463406655</v>
      </c>
      <c r="N45" s="135">
        <v>9.6743141970376403</v>
      </c>
      <c r="O45" s="135"/>
      <c r="P45" s="135"/>
      <c r="Q45" s="135"/>
      <c r="R45" s="136"/>
    </row>
    <row r="46" spans="1:18" x14ac:dyDescent="0.25">
      <c r="A46" s="111"/>
      <c r="B46" s="112">
        <v>47500</v>
      </c>
      <c r="C46" s="112">
        <v>10.768484990022733</v>
      </c>
      <c r="D46" s="112">
        <v>9.8605526836191508</v>
      </c>
      <c r="E46" s="112"/>
      <c r="F46" s="112"/>
      <c r="G46" s="112"/>
      <c r="H46" s="113"/>
      <c r="K46" s="122"/>
      <c r="L46" s="145">
        <v>47500</v>
      </c>
      <c r="M46" s="135">
        <v>10.768484990022733</v>
      </c>
      <c r="N46" s="135">
        <v>9.8605526836191508</v>
      </c>
      <c r="O46" s="135"/>
      <c r="P46" s="135"/>
      <c r="Q46" s="135"/>
      <c r="R46" s="136"/>
    </row>
    <row r="47" spans="1:18" x14ac:dyDescent="0.25">
      <c r="A47" s="111"/>
      <c r="B47" s="112">
        <v>500000</v>
      </c>
      <c r="C47" s="112">
        <v>13.122363377404328</v>
      </c>
      <c r="D47" s="112">
        <v>8.6290678100000004</v>
      </c>
      <c r="E47" s="112"/>
      <c r="F47" s="112"/>
      <c r="G47" s="112"/>
      <c r="H47" s="113"/>
      <c r="K47" s="122"/>
      <c r="L47" s="145">
        <v>500000</v>
      </c>
      <c r="M47" s="135">
        <v>13.122363377404328</v>
      </c>
      <c r="N47" s="135">
        <v>8.6290678100000004</v>
      </c>
      <c r="O47" s="135"/>
      <c r="P47" s="135"/>
      <c r="Q47" s="135"/>
      <c r="R47" s="136"/>
    </row>
    <row r="48" spans="1:18" x14ac:dyDescent="0.25">
      <c r="A48" s="111"/>
      <c r="B48" s="112">
        <v>180000</v>
      </c>
      <c r="C48" s="112">
        <v>12.100712129872347</v>
      </c>
      <c r="D48" s="112">
        <v>9.3804731399999994</v>
      </c>
      <c r="E48" s="112"/>
      <c r="F48" s="112"/>
      <c r="G48" s="112"/>
      <c r="H48" s="113"/>
      <c r="K48" s="122"/>
      <c r="L48" s="145">
        <v>180000</v>
      </c>
      <c r="M48" s="135">
        <v>12.100712129872347</v>
      </c>
      <c r="N48" s="135">
        <v>9.3804731399999994</v>
      </c>
      <c r="O48" s="135"/>
      <c r="P48" s="135"/>
      <c r="Q48" s="135"/>
      <c r="R48" s="136"/>
    </row>
    <row r="49" spans="1:18" x14ac:dyDescent="0.25">
      <c r="A49" s="114"/>
      <c r="B49" s="115">
        <v>127500</v>
      </c>
      <c r="C49" s="115">
        <v>11.755871643580617</v>
      </c>
      <c r="D49" s="115">
        <v>10.714287199999999</v>
      </c>
      <c r="E49" s="115"/>
      <c r="F49" s="115"/>
      <c r="G49" s="115"/>
      <c r="H49" s="116"/>
      <c r="K49" s="123"/>
      <c r="L49" s="146">
        <v>127500</v>
      </c>
      <c r="M49" s="137">
        <v>11.755871643580617</v>
      </c>
      <c r="N49" s="137">
        <v>10.714287199999999</v>
      </c>
      <c r="O49" s="137"/>
      <c r="P49" s="137"/>
      <c r="Q49" s="137"/>
      <c r="R49" s="138"/>
    </row>
    <row r="50" spans="1:18" x14ac:dyDescent="0.25">
      <c r="A50" s="105" t="s">
        <v>20</v>
      </c>
      <c r="B50" s="106">
        <v>6600</v>
      </c>
      <c r="C50" s="106">
        <v>8.794824928014517</v>
      </c>
      <c r="D50" s="106">
        <v>11.7333416615777</v>
      </c>
      <c r="E50" s="106">
        <v>0.65490603496208999</v>
      </c>
      <c r="F50" s="106">
        <v>-0.70792277643750856</v>
      </c>
      <c r="G50" s="106">
        <v>18.234195508426946</v>
      </c>
      <c r="H50" s="107">
        <v>12.853343535837228</v>
      </c>
      <c r="K50" s="124" t="s">
        <v>20</v>
      </c>
      <c r="L50" s="147">
        <v>6600</v>
      </c>
      <c r="M50" s="139">
        <v>8.794824928014517</v>
      </c>
      <c r="N50" s="139">
        <v>11.7333416615777</v>
      </c>
      <c r="O50" s="139">
        <v>0.65490603496208999</v>
      </c>
      <c r="P50" s="139">
        <v>-0.70792277643750856</v>
      </c>
      <c r="Q50" s="139">
        <v>18.234195508426946</v>
      </c>
      <c r="R50" s="140">
        <v>12.853343535837228</v>
      </c>
    </row>
    <row r="51" spans="1:18" x14ac:dyDescent="0.25">
      <c r="A51" s="101"/>
      <c r="B51">
        <v>6900</v>
      </c>
      <c r="C51">
        <v>8.8392766905853506</v>
      </c>
      <c r="D51">
        <v>12.817837420533399</v>
      </c>
      <c r="H51" s="86"/>
      <c r="K51" s="119"/>
      <c r="L51" s="142">
        <v>6900</v>
      </c>
      <c r="M51" s="129">
        <v>8.8392766905853506</v>
      </c>
      <c r="N51" s="129">
        <v>12.817837420533399</v>
      </c>
      <c r="O51" s="129"/>
      <c r="P51" s="129"/>
      <c r="Q51" s="129"/>
      <c r="R51" s="130"/>
    </row>
    <row r="52" spans="1:18" x14ac:dyDescent="0.25">
      <c r="A52" s="101"/>
      <c r="B52">
        <v>1455</v>
      </c>
      <c r="C52">
        <v>7.2827611796055933</v>
      </c>
      <c r="D52">
        <v>12.812739681060799</v>
      </c>
      <c r="H52" s="86"/>
      <c r="K52" s="119"/>
      <c r="L52" s="142">
        <v>1455</v>
      </c>
      <c r="M52" s="129">
        <v>7.2827611796055933</v>
      </c>
      <c r="N52" s="129">
        <v>12.812739681060799</v>
      </c>
      <c r="O52" s="129"/>
      <c r="P52" s="129"/>
      <c r="Q52" s="129"/>
      <c r="R52" s="130"/>
    </row>
    <row r="53" spans="1:18" x14ac:dyDescent="0.25">
      <c r="A53" s="101"/>
      <c r="B53">
        <v>5450</v>
      </c>
      <c r="C53">
        <v>8.6033708876572899</v>
      </c>
      <c r="D53">
        <v>11.489524912282</v>
      </c>
      <c r="H53" s="86"/>
      <c r="K53" s="119"/>
      <c r="L53" s="142">
        <v>5450</v>
      </c>
      <c r="M53" s="129">
        <v>8.6033708876572899</v>
      </c>
      <c r="N53" s="129">
        <v>11.489524912282</v>
      </c>
      <c r="O53" s="129"/>
      <c r="P53" s="129"/>
      <c r="Q53" s="129"/>
      <c r="R53" s="130"/>
    </row>
    <row r="54" spans="1:18" x14ac:dyDescent="0.25">
      <c r="A54" s="101"/>
      <c r="B54">
        <v>2650</v>
      </c>
      <c r="C54">
        <v>7.8823149189802679</v>
      </c>
      <c r="D54">
        <v>12.6996763290587</v>
      </c>
      <c r="H54" s="86"/>
      <c r="K54" s="119"/>
      <c r="L54" s="142">
        <v>2650</v>
      </c>
      <c r="M54" s="129">
        <v>7.8823149189802679</v>
      </c>
      <c r="N54" s="129">
        <v>12.6996763290587</v>
      </c>
      <c r="O54" s="129"/>
      <c r="P54" s="129"/>
      <c r="Q54" s="129"/>
      <c r="R54" s="130"/>
    </row>
    <row r="55" spans="1:18" x14ac:dyDescent="0.25">
      <c r="A55" s="101"/>
      <c r="B55">
        <v>1125</v>
      </c>
      <c r="C55">
        <v>7.0255383146385206</v>
      </c>
      <c r="D55">
        <v>13.6088532734169</v>
      </c>
      <c r="H55" s="86"/>
      <c r="K55" s="119"/>
      <c r="L55" s="142">
        <v>1125</v>
      </c>
      <c r="M55" s="129">
        <v>7.0255383146385206</v>
      </c>
      <c r="N55" s="129">
        <v>13.6088532734169</v>
      </c>
      <c r="O55" s="129"/>
      <c r="P55" s="129"/>
      <c r="Q55" s="129"/>
      <c r="R55" s="130"/>
    </row>
    <row r="56" spans="1:18" x14ac:dyDescent="0.25">
      <c r="A56" s="102"/>
      <c r="B56" s="10">
        <v>650</v>
      </c>
      <c r="C56" s="10">
        <v>6.4769723628896827</v>
      </c>
      <c r="D56" s="10">
        <v>13.6088532734169</v>
      </c>
      <c r="E56" s="10"/>
      <c r="F56" s="10"/>
      <c r="G56" s="10"/>
      <c r="H56" s="104"/>
      <c r="K56" s="120"/>
      <c r="L56" s="143">
        <v>650</v>
      </c>
      <c r="M56" s="131">
        <v>6.4769723628896827</v>
      </c>
      <c r="N56" s="131">
        <v>13.6088532734169</v>
      </c>
      <c r="O56" s="131"/>
      <c r="P56" s="131"/>
      <c r="Q56" s="131"/>
      <c r="R56" s="132"/>
    </row>
    <row r="57" spans="1:18" x14ac:dyDescent="0.25">
      <c r="A57" s="108" t="s">
        <v>21</v>
      </c>
      <c r="B57" s="109">
        <v>6600</v>
      </c>
      <c r="C57" s="109">
        <v>8.794824928014517</v>
      </c>
      <c r="D57" s="109">
        <v>12.2251554</v>
      </c>
      <c r="E57" s="109">
        <v>0.68069947652577523</v>
      </c>
      <c r="F57" s="109">
        <v>-0.94958133253966104</v>
      </c>
      <c r="G57" s="109">
        <v>20.816415504562265</v>
      </c>
      <c r="H57" s="110">
        <v>13.598740418526308</v>
      </c>
      <c r="K57" s="121" t="s">
        <v>21</v>
      </c>
      <c r="L57" s="144">
        <v>6600</v>
      </c>
      <c r="M57" s="133">
        <v>8.794824928014517</v>
      </c>
      <c r="N57" s="133">
        <v>12.2251554</v>
      </c>
      <c r="O57" s="133">
        <v>0.68069947652577523</v>
      </c>
      <c r="P57" s="133">
        <v>-0.94958133253966104</v>
      </c>
      <c r="Q57" s="133">
        <v>20.816415504562265</v>
      </c>
      <c r="R57" s="134">
        <v>13.598740418526308</v>
      </c>
    </row>
    <row r="58" spans="1:18" x14ac:dyDescent="0.25">
      <c r="A58" s="111"/>
      <c r="B58" s="112">
        <v>3700</v>
      </c>
      <c r="C58" s="112">
        <v>8.2160880986323157</v>
      </c>
      <c r="D58" s="112">
        <v>14.019145200000001</v>
      </c>
      <c r="E58" s="112"/>
      <c r="F58" s="112"/>
      <c r="G58" s="112"/>
      <c r="H58" s="113"/>
      <c r="K58" s="122"/>
      <c r="L58" s="145">
        <v>3700</v>
      </c>
      <c r="M58" s="135">
        <v>8.2160880986323157</v>
      </c>
      <c r="N58" s="135">
        <v>14.019145200000001</v>
      </c>
      <c r="O58" s="135"/>
      <c r="P58" s="135"/>
      <c r="Q58" s="135"/>
      <c r="R58" s="136"/>
    </row>
    <row r="59" spans="1:18" x14ac:dyDescent="0.25">
      <c r="A59" s="111"/>
      <c r="B59" s="112">
        <v>1525</v>
      </c>
      <c r="C59" s="112">
        <v>7.3297496890415124</v>
      </c>
      <c r="D59" s="112">
        <v>13.8077738</v>
      </c>
      <c r="E59" s="112"/>
      <c r="F59" s="112"/>
      <c r="G59" s="112"/>
      <c r="H59" s="113"/>
      <c r="K59" s="122"/>
      <c r="L59" s="145">
        <v>1525</v>
      </c>
      <c r="M59" s="135">
        <v>7.3297496890415124</v>
      </c>
      <c r="N59" s="135">
        <v>13.8077738</v>
      </c>
      <c r="O59" s="135"/>
      <c r="P59" s="135"/>
      <c r="Q59" s="135"/>
      <c r="R59" s="136"/>
    </row>
    <row r="60" spans="1:18" x14ac:dyDescent="0.25">
      <c r="A60" s="111"/>
      <c r="B60" s="112">
        <v>8400</v>
      </c>
      <c r="C60" s="112">
        <v>9.0359869848314052</v>
      </c>
      <c r="D60" s="112">
        <v>12.089920249138499</v>
      </c>
      <c r="E60" s="112"/>
      <c r="F60" s="112"/>
      <c r="G60" s="112"/>
      <c r="H60" s="113"/>
      <c r="K60" s="122"/>
      <c r="L60" s="145">
        <v>8400</v>
      </c>
      <c r="M60" s="135">
        <v>9.0359869848314052</v>
      </c>
      <c r="N60" s="135">
        <v>12.089920249138499</v>
      </c>
      <c r="O60" s="135"/>
      <c r="P60" s="135"/>
      <c r="Q60" s="135"/>
      <c r="R60" s="136"/>
    </row>
    <row r="61" spans="1:18" x14ac:dyDescent="0.25">
      <c r="A61" s="111"/>
      <c r="B61" s="112">
        <v>4900</v>
      </c>
      <c r="C61" s="112">
        <v>8.4969904840987187</v>
      </c>
      <c r="D61" s="112">
        <v>12.424596433854299</v>
      </c>
      <c r="E61" s="112"/>
      <c r="F61" s="112"/>
      <c r="G61" s="112"/>
      <c r="H61" s="113"/>
      <c r="K61" s="122"/>
      <c r="L61" s="145">
        <v>4900</v>
      </c>
      <c r="M61" s="135">
        <v>8.4969904840987187</v>
      </c>
      <c r="N61" s="135">
        <v>12.424596433854299</v>
      </c>
      <c r="O61" s="135"/>
      <c r="P61" s="135"/>
      <c r="Q61" s="135"/>
      <c r="R61" s="136"/>
    </row>
    <row r="62" spans="1:18" x14ac:dyDescent="0.25">
      <c r="A62" s="111"/>
      <c r="B62" s="112">
        <v>2190</v>
      </c>
      <c r="C62" s="112">
        <v>7.6916568228105469</v>
      </c>
      <c r="D62" s="112">
        <v>13.612532504214499</v>
      </c>
      <c r="E62" s="112"/>
      <c r="F62" s="112"/>
      <c r="G62" s="112"/>
      <c r="H62" s="113"/>
      <c r="K62" s="122"/>
      <c r="L62" s="145">
        <v>2190</v>
      </c>
      <c r="M62" s="135">
        <v>7.6916568228105469</v>
      </c>
      <c r="N62" s="135">
        <v>13.612532504214499</v>
      </c>
      <c r="O62" s="135"/>
      <c r="P62" s="135"/>
      <c r="Q62" s="135"/>
      <c r="R62" s="136"/>
    </row>
    <row r="63" spans="1:18" x14ac:dyDescent="0.25">
      <c r="A63" s="114"/>
      <c r="B63" s="115">
        <v>1315</v>
      </c>
      <c r="C63" s="115">
        <v>7.1815919446118652</v>
      </c>
      <c r="D63" s="115">
        <v>13.649998516169401</v>
      </c>
      <c r="E63" s="115"/>
      <c r="F63" s="115"/>
      <c r="G63" s="115"/>
      <c r="H63" s="116"/>
      <c r="K63" s="123"/>
      <c r="L63" s="146">
        <v>1315</v>
      </c>
      <c r="M63" s="137">
        <v>7.1815919446118652</v>
      </c>
      <c r="N63" s="137">
        <v>13.649998516169401</v>
      </c>
      <c r="O63" s="137"/>
      <c r="P63" s="137"/>
      <c r="Q63" s="137"/>
      <c r="R63" s="138"/>
    </row>
    <row r="64" spans="1:18" x14ac:dyDescent="0.25">
      <c r="A64" s="105" t="s">
        <v>70</v>
      </c>
      <c r="B64" s="106">
        <v>16000</v>
      </c>
      <c r="C64" s="106">
        <v>9.6803440012219184</v>
      </c>
      <c r="D64" s="106">
        <v>11.7324932480198</v>
      </c>
      <c r="E64" s="106">
        <v>0.39571614920074072</v>
      </c>
      <c r="F64" s="106">
        <v>-0.51639313808391984</v>
      </c>
      <c r="G64" s="106">
        <v>17.340301542949334</v>
      </c>
      <c r="H64" s="107">
        <v>13.415247669596614</v>
      </c>
      <c r="K64" s="124" t="s">
        <v>70</v>
      </c>
      <c r="L64" s="147">
        <v>16000</v>
      </c>
      <c r="M64" s="139">
        <v>9.6803440012219184</v>
      </c>
      <c r="N64" s="139">
        <v>11.7324932480198</v>
      </c>
      <c r="O64" s="139">
        <v>0.39571614920074072</v>
      </c>
      <c r="P64" s="139">
        <v>-0.51639313808391984</v>
      </c>
      <c r="Q64" s="139">
        <v>17.340301542949334</v>
      </c>
      <c r="R64" s="140">
        <v>13.415247669596614</v>
      </c>
    </row>
    <row r="65" spans="1:18" x14ac:dyDescent="0.25">
      <c r="A65" s="101"/>
      <c r="B65">
        <v>4000</v>
      </c>
      <c r="C65">
        <v>8.2940496401020276</v>
      </c>
      <c r="D65">
        <v>13.477443315252399</v>
      </c>
      <c r="H65" s="86"/>
      <c r="K65" s="119"/>
      <c r="L65" s="142">
        <v>4000</v>
      </c>
      <c r="M65" s="129">
        <v>8.2940496401020276</v>
      </c>
      <c r="N65" s="129">
        <v>13.477443315252399</v>
      </c>
      <c r="O65" s="129"/>
      <c r="P65" s="129"/>
      <c r="Q65" s="129"/>
      <c r="R65" s="130"/>
    </row>
    <row r="66" spans="1:18" x14ac:dyDescent="0.25">
      <c r="A66" s="101"/>
      <c r="B66">
        <v>2450</v>
      </c>
      <c r="C66">
        <v>7.8038433035387724</v>
      </c>
      <c r="D66">
        <v>14.476947166654</v>
      </c>
      <c r="H66" s="86"/>
      <c r="K66" s="119"/>
      <c r="L66" s="142">
        <v>2450</v>
      </c>
      <c r="M66" s="129">
        <v>7.8038433035387724</v>
      </c>
      <c r="N66" s="129">
        <v>14.476947166654</v>
      </c>
      <c r="O66" s="129"/>
      <c r="P66" s="129"/>
      <c r="Q66" s="129"/>
      <c r="R66" s="130"/>
    </row>
    <row r="67" spans="1:18" x14ac:dyDescent="0.25">
      <c r="A67" s="101"/>
      <c r="B67">
        <v>1055</v>
      </c>
      <c r="C67">
        <v>6.9612960459101672</v>
      </c>
      <c r="D67">
        <v>13.016718136213299</v>
      </c>
      <c r="H67" s="86"/>
      <c r="K67" s="119"/>
      <c r="L67" s="142">
        <v>1055</v>
      </c>
      <c r="M67" s="129">
        <v>6.9612960459101672</v>
      </c>
      <c r="N67" s="129">
        <v>13.016718136213299</v>
      </c>
      <c r="O67" s="129"/>
      <c r="P67" s="129"/>
      <c r="Q67" s="129"/>
      <c r="R67" s="130"/>
    </row>
    <row r="68" spans="1:18" x14ac:dyDescent="0.25">
      <c r="A68" s="102"/>
      <c r="B68" s="10">
        <v>670</v>
      </c>
      <c r="C68" s="10">
        <v>6.5072777123850116</v>
      </c>
      <c r="D68" s="10">
        <v>13.7311221098179</v>
      </c>
      <c r="E68" s="10"/>
      <c r="F68" s="10"/>
      <c r="G68" s="10"/>
      <c r="H68" s="104"/>
      <c r="K68" s="120"/>
      <c r="L68" s="143">
        <v>670</v>
      </c>
      <c r="M68" s="131">
        <v>6.5072777123850116</v>
      </c>
      <c r="N68" s="131">
        <v>13.7311221098179</v>
      </c>
      <c r="O68" s="131"/>
      <c r="P68" s="131"/>
      <c r="Q68" s="131"/>
      <c r="R68" s="13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DA2FE-966F-4260-95E7-7FB8B2C6D9B2}">
  <dimension ref="A1:I31"/>
  <sheetViews>
    <sheetView workbookViewId="0">
      <selection activeCell="A3" sqref="A3:E13"/>
    </sheetView>
  </sheetViews>
  <sheetFormatPr defaultRowHeight="15.75" x14ac:dyDescent="0.25"/>
  <cols>
    <col min="1" max="1" width="13.5" customWidth="1"/>
    <col min="2" max="2" width="11.5" customWidth="1"/>
    <col min="4" max="4" width="14.75" customWidth="1"/>
    <col min="5" max="5" width="12.5" customWidth="1"/>
    <col min="7" max="7" width="15.25" customWidth="1"/>
  </cols>
  <sheetData>
    <row r="1" spans="1:9" x14ac:dyDescent="0.25">
      <c r="A1" t="s">
        <v>24</v>
      </c>
      <c r="G1" s="83" t="s">
        <v>56</v>
      </c>
    </row>
    <row r="2" spans="1:9" x14ac:dyDescent="0.25">
      <c r="G2" t="s">
        <v>40</v>
      </c>
    </row>
    <row r="3" spans="1:9" ht="16.5" thickBot="1" x14ac:dyDescent="0.3">
      <c r="A3" s="90" t="s">
        <v>36</v>
      </c>
      <c r="B3" s="90" t="s">
        <v>35</v>
      </c>
      <c r="D3" s="90" t="s">
        <v>37</v>
      </c>
      <c r="E3" s="90" t="s">
        <v>35</v>
      </c>
    </row>
    <row r="4" spans="1:9" x14ac:dyDescent="0.25">
      <c r="A4" s="87" t="s">
        <v>25</v>
      </c>
      <c r="B4">
        <v>17.687275922521103</v>
      </c>
      <c r="D4" s="87" t="s">
        <v>28</v>
      </c>
      <c r="E4" s="87">
        <v>12.41038032625972</v>
      </c>
      <c r="G4" s="85"/>
      <c r="H4" s="85" t="s">
        <v>41</v>
      </c>
      <c r="I4" s="85" t="s">
        <v>42</v>
      </c>
    </row>
    <row r="5" spans="1:9" x14ac:dyDescent="0.25">
      <c r="A5" s="88" t="s">
        <v>26</v>
      </c>
      <c r="B5">
        <v>12.491850887651331</v>
      </c>
      <c r="D5" s="88" t="s">
        <v>29</v>
      </c>
      <c r="E5" s="88">
        <v>12.725388900110445</v>
      </c>
      <c r="G5" t="s">
        <v>43</v>
      </c>
      <c r="H5">
        <v>13.809090782600242</v>
      </c>
      <c r="I5">
        <v>13.967751829923239</v>
      </c>
    </row>
    <row r="6" spans="1:9" x14ac:dyDescent="0.25">
      <c r="A6" s="88" t="s">
        <v>27</v>
      </c>
      <c r="B6">
        <v>12.694887988538873</v>
      </c>
      <c r="D6" s="88" t="s">
        <v>30</v>
      </c>
      <c r="E6" s="88">
        <v>18.250905968882503</v>
      </c>
      <c r="G6" t="s">
        <v>44</v>
      </c>
      <c r="H6">
        <v>3.1062244120344453</v>
      </c>
      <c r="I6">
        <v>5.9230890738872972</v>
      </c>
    </row>
    <row r="7" spans="1:9" x14ac:dyDescent="0.25">
      <c r="A7" s="88" t="s">
        <v>33</v>
      </c>
      <c r="B7">
        <v>13.415247669596614</v>
      </c>
      <c r="D7" s="88" t="s">
        <v>31</v>
      </c>
      <c r="E7" s="88">
        <v>13.598740418526308</v>
      </c>
      <c r="G7" t="s">
        <v>45</v>
      </c>
      <c r="H7">
        <v>7</v>
      </c>
      <c r="I7">
        <v>5</v>
      </c>
    </row>
    <row r="8" spans="1:9" ht="16.5" thickBot="1" x14ac:dyDescent="0.3">
      <c r="A8" s="88" t="s">
        <v>34</v>
      </c>
      <c r="B8">
        <v>13.211457526859752</v>
      </c>
      <c r="D8" s="92" t="s">
        <v>32</v>
      </c>
      <c r="E8" s="92">
        <v>12.853343535837228</v>
      </c>
      <c r="G8" t="s">
        <v>46</v>
      </c>
      <c r="H8">
        <v>4.2329702767755863</v>
      </c>
    </row>
    <row r="9" spans="1:9" x14ac:dyDescent="0.25">
      <c r="A9" s="88" t="s">
        <v>54</v>
      </c>
      <c r="B9">
        <v>13.629134658110257</v>
      </c>
      <c r="D9" s="88" t="s">
        <v>57</v>
      </c>
      <c r="E9" s="83">
        <f>AVERAGE(E4:E8)</f>
        <v>13.967751829923239</v>
      </c>
      <c r="G9" t="s">
        <v>47</v>
      </c>
      <c r="H9">
        <v>0</v>
      </c>
    </row>
    <row r="10" spans="1:9" ht="16.5" thickBot="1" x14ac:dyDescent="0.3">
      <c r="A10" s="92" t="s">
        <v>55</v>
      </c>
      <c r="B10" s="84">
        <v>13.533780824923763</v>
      </c>
      <c r="G10" t="s">
        <v>48</v>
      </c>
      <c r="H10">
        <v>10</v>
      </c>
    </row>
    <row r="11" spans="1:9" x14ac:dyDescent="0.25">
      <c r="A11" s="86" t="s">
        <v>57</v>
      </c>
      <c r="B11" s="83">
        <f>AVERAGE(B4:B10)</f>
        <v>13.809090782600242</v>
      </c>
      <c r="G11" t="s">
        <v>49</v>
      </c>
      <c r="H11">
        <v>-0.13170161677789491</v>
      </c>
    </row>
    <row r="12" spans="1:9" x14ac:dyDescent="0.25">
      <c r="G12" t="s">
        <v>50</v>
      </c>
      <c r="H12">
        <v>0.44891620886459149</v>
      </c>
    </row>
    <row r="13" spans="1:9" x14ac:dyDescent="0.25">
      <c r="G13" t="s">
        <v>51</v>
      </c>
      <c r="H13">
        <v>1.812461122811676</v>
      </c>
    </row>
    <row r="14" spans="1:9" x14ac:dyDescent="0.25">
      <c r="G14" t="s">
        <v>52</v>
      </c>
      <c r="H14">
        <v>0.89783241772918299</v>
      </c>
    </row>
    <row r="15" spans="1:9" ht="16.5" thickBot="1" x14ac:dyDescent="0.3">
      <c r="G15" s="84" t="s">
        <v>53</v>
      </c>
      <c r="H15" s="84">
        <v>2.2281388519862744</v>
      </c>
      <c r="I15" s="84"/>
    </row>
    <row r="17" spans="1:9" ht="16.5" thickBot="1" x14ac:dyDescent="0.3">
      <c r="A17" s="91" t="s">
        <v>38</v>
      </c>
      <c r="B17" s="90" t="s">
        <v>35</v>
      </c>
      <c r="D17" s="91" t="s">
        <v>39</v>
      </c>
      <c r="E17" s="90" t="s">
        <v>35</v>
      </c>
      <c r="G17" s="83" t="s">
        <v>58</v>
      </c>
    </row>
    <row r="18" spans="1:9" x14ac:dyDescent="0.25">
      <c r="A18" s="87" t="s">
        <v>29</v>
      </c>
      <c r="B18" s="87">
        <v>12.725388900110445</v>
      </c>
      <c r="D18" s="87" t="s">
        <v>30</v>
      </c>
      <c r="E18" s="87">
        <v>18.250905968882503</v>
      </c>
      <c r="G18" t="s">
        <v>40</v>
      </c>
    </row>
    <row r="19" spans="1:9" ht="16.5" thickBot="1" x14ac:dyDescent="0.3">
      <c r="A19" s="88" t="s">
        <v>28</v>
      </c>
      <c r="B19" s="88">
        <v>12.41038032625972</v>
      </c>
      <c r="D19" s="88" t="s">
        <v>54</v>
      </c>
      <c r="E19" s="88">
        <v>13.629134658110257</v>
      </c>
    </row>
    <row r="20" spans="1:9" x14ac:dyDescent="0.25">
      <c r="A20" s="88" t="s">
        <v>55</v>
      </c>
      <c r="B20" s="88">
        <v>13.533780824923763</v>
      </c>
      <c r="D20" s="88" t="s">
        <v>26</v>
      </c>
      <c r="E20" s="88">
        <v>12.491850887651331</v>
      </c>
      <c r="G20" s="85"/>
      <c r="H20" s="85" t="s">
        <v>41</v>
      </c>
      <c r="I20" s="85" t="s">
        <v>42</v>
      </c>
    </row>
    <row r="21" spans="1:9" x14ac:dyDescent="0.25">
      <c r="A21" s="88" t="s">
        <v>27</v>
      </c>
      <c r="B21" s="88">
        <v>12.694887988538873</v>
      </c>
      <c r="D21" s="88" t="s">
        <v>33</v>
      </c>
      <c r="E21" s="88">
        <v>13.415247669596614</v>
      </c>
      <c r="G21" t="s">
        <v>43</v>
      </c>
      <c r="H21">
        <v>13.588073575007268</v>
      </c>
      <c r="I21">
        <v>14.2771759205534</v>
      </c>
    </row>
    <row r="22" spans="1:9" x14ac:dyDescent="0.25">
      <c r="A22" s="88" t="s">
        <v>34</v>
      </c>
      <c r="B22" s="88">
        <v>13.211457526859752</v>
      </c>
      <c r="D22" s="89" t="s">
        <v>31</v>
      </c>
      <c r="E22" s="89">
        <v>13.598740418526308</v>
      </c>
      <c r="G22" t="s">
        <v>44</v>
      </c>
      <c r="H22">
        <v>3.4028403658463353</v>
      </c>
      <c r="I22">
        <v>5.1502671220344212</v>
      </c>
    </row>
    <row r="23" spans="1:9" ht="16.5" thickBot="1" x14ac:dyDescent="0.3">
      <c r="A23" s="88" t="s">
        <v>25</v>
      </c>
      <c r="B23" s="88">
        <v>17.687275922521103</v>
      </c>
      <c r="D23" s="93" t="s">
        <v>57</v>
      </c>
      <c r="E23" s="94">
        <f>AVERAGE(E18:E22)</f>
        <v>14.2771759205534</v>
      </c>
      <c r="G23" t="s">
        <v>45</v>
      </c>
      <c r="H23">
        <v>7</v>
      </c>
      <c r="I23">
        <v>5</v>
      </c>
    </row>
    <row r="24" spans="1:9" x14ac:dyDescent="0.25">
      <c r="A24" s="89" t="s">
        <v>32</v>
      </c>
      <c r="B24" s="89">
        <v>12.853343535837228</v>
      </c>
      <c r="G24" t="s">
        <v>46</v>
      </c>
      <c r="H24">
        <v>4.1018110683215694</v>
      </c>
    </row>
    <row r="25" spans="1:9" ht="16.5" thickBot="1" x14ac:dyDescent="0.3">
      <c r="A25" s="93" t="s">
        <v>57</v>
      </c>
      <c r="B25" s="94">
        <f>AVERAGE(B18:B24)</f>
        <v>13.588073575007268</v>
      </c>
      <c r="G25" t="s">
        <v>47</v>
      </c>
      <c r="H25">
        <v>0</v>
      </c>
    </row>
    <row r="26" spans="1:9" x14ac:dyDescent="0.25">
      <c r="G26" t="s">
        <v>48</v>
      </c>
      <c r="H26">
        <v>10</v>
      </c>
    </row>
    <row r="27" spans="1:9" x14ac:dyDescent="0.25">
      <c r="G27" t="s">
        <v>49</v>
      </c>
      <c r="H27">
        <v>-0.58108451321092935</v>
      </c>
    </row>
    <row r="28" spans="1:9" x14ac:dyDescent="0.25">
      <c r="G28" t="s">
        <v>50</v>
      </c>
      <c r="H28">
        <v>0.28702300335304509</v>
      </c>
    </row>
    <row r="29" spans="1:9" x14ac:dyDescent="0.25">
      <c r="G29" t="s">
        <v>51</v>
      </c>
      <c r="H29">
        <v>1.812461122811676</v>
      </c>
    </row>
    <row r="30" spans="1:9" x14ac:dyDescent="0.25">
      <c r="G30" t="s">
        <v>52</v>
      </c>
      <c r="H30">
        <v>0.57404600670609018</v>
      </c>
    </row>
    <row r="31" spans="1:9" ht="16.5" thickBot="1" x14ac:dyDescent="0.3">
      <c r="G31" s="84" t="s">
        <v>53</v>
      </c>
      <c r="H31" s="84">
        <v>2.2281388519862744</v>
      </c>
      <c r="I31" s="84"/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93065-3379-4E3F-A59D-1D817D7852C9}">
  <dimension ref="A1:M17"/>
  <sheetViews>
    <sheetView workbookViewId="0">
      <selection activeCell="L16" sqref="L16"/>
    </sheetView>
  </sheetViews>
  <sheetFormatPr defaultRowHeight="15.75" x14ac:dyDescent="0.25"/>
  <sheetData>
    <row r="1" spans="1:13" ht="16.5" thickBot="1" x14ac:dyDescent="0.3">
      <c r="A1" s="90" t="s">
        <v>36</v>
      </c>
      <c r="B1" s="90" t="s">
        <v>35</v>
      </c>
      <c r="D1" s="90" t="s">
        <v>37</v>
      </c>
      <c r="E1" s="90" t="s">
        <v>35</v>
      </c>
      <c r="G1" s="95" t="s">
        <v>59</v>
      </c>
    </row>
    <row r="2" spans="1:13" x14ac:dyDescent="0.25">
      <c r="A2" s="87" t="s">
        <v>25</v>
      </c>
      <c r="B2">
        <v>17.687275922521103</v>
      </c>
      <c r="D2" s="87" t="s">
        <v>28</v>
      </c>
      <c r="E2" s="87">
        <v>12.41038032625972</v>
      </c>
    </row>
    <row r="3" spans="1:13" x14ac:dyDescent="0.25">
      <c r="A3" s="88" t="s">
        <v>27</v>
      </c>
      <c r="B3">
        <v>12.694887988538873</v>
      </c>
      <c r="D3" s="88" t="s">
        <v>29</v>
      </c>
      <c r="E3" s="88">
        <v>12.725388900110445</v>
      </c>
    </row>
    <row r="4" spans="1:13" x14ac:dyDescent="0.25">
      <c r="A4" s="88" t="s">
        <v>33</v>
      </c>
      <c r="B4">
        <v>13.415247669596614</v>
      </c>
      <c r="D4" s="88" t="s">
        <v>30</v>
      </c>
      <c r="E4" s="88">
        <v>18.250905968882503</v>
      </c>
      <c r="K4" t="s">
        <v>40</v>
      </c>
    </row>
    <row r="5" spans="1:13" ht="16.5" thickBot="1" x14ac:dyDescent="0.3">
      <c r="A5" s="88" t="s">
        <v>34</v>
      </c>
      <c r="B5">
        <v>13.211457526859752</v>
      </c>
      <c r="D5" s="88" t="s">
        <v>31</v>
      </c>
      <c r="E5" s="88">
        <v>13.598740418526308</v>
      </c>
    </row>
    <row r="6" spans="1:13" ht="16.5" thickBot="1" x14ac:dyDescent="0.3">
      <c r="A6" s="88" t="s">
        <v>54</v>
      </c>
      <c r="B6">
        <v>13.629134658110257</v>
      </c>
      <c r="D6" s="92" t="s">
        <v>32</v>
      </c>
      <c r="E6" s="92">
        <v>12.853343535837228</v>
      </c>
      <c r="K6" s="85"/>
      <c r="L6" s="85" t="s">
        <v>41</v>
      </c>
      <c r="M6" s="85" t="s">
        <v>42</v>
      </c>
    </row>
    <row r="7" spans="1:13" ht="16.5" thickBot="1" x14ac:dyDescent="0.3">
      <c r="A7" s="92" t="s">
        <v>55</v>
      </c>
      <c r="B7" s="84">
        <v>13.533780824923763</v>
      </c>
      <c r="D7" s="88" t="s">
        <v>57</v>
      </c>
      <c r="E7" s="83">
        <f>AVERAGE(E2:E6)</f>
        <v>13.967751829923239</v>
      </c>
      <c r="K7" t="s">
        <v>43</v>
      </c>
      <c r="L7">
        <v>14.028630765091727</v>
      </c>
      <c r="M7">
        <v>13.967751829923239</v>
      </c>
    </row>
    <row r="8" spans="1:13" x14ac:dyDescent="0.25">
      <c r="A8" s="86" t="s">
        <v>57</v>
      </c>
      <c r="B8" s="83">
        <f>AVERAGE(B2:B7)</f>
        <v>14.028630765091727</v>
      </c>
      <c r="K8" t="s">
        <v>44</v>
      </c>
      <c r="L8">
        <v>3.3226077415775763</v>
      </c>
      <c r="M8">
        <v>5.9230890738872972</v>
      </c>
    </row>
    <row r="9" spans="1:13" x14ac:dyDescent="0.25">
      <c r="K9" t="s">
        <v>45</v>
      </c>
      <c r="L9">
        <v>6</v>
      </c>
      <c r="M9">
        <v>5</v>
      </c>
    </row>
    <row r="10" spans="1:13" x14ac:dyDescent="0.25">
      <c r="K10" t="s">
        <v>46</v>
      </c>
      <c r="L10">
        <v>4.4783772226041192</v>
      </c>
    </row>
    <row r="11" spans="1:13" x14ac:dyDescent="0.25">
      <c r="K11" t="s">
        <v>47</v>
      </c>
      <c r="L11">
        <v>0</v>
      </c>
    </row>
    <row r="12" spans="1:13" x14ac:dyDescent="0.25">
      <c r="K12" t="s">
        <v>48</v>
      </c>
      <c r="L12">
        <v>9</v>
      </c>
    </row>
    <row r="13" spans="1:13" x14ac:dyDescent="0.25">
      <c r="K13" t="s">
        <v>49</v>
      </c>
      <c r="L13">
        <v>4.7508464744695798E-2</v>
      </c>
    </row>
    <row r="14" spans="1:13" x14ac:dyDescent="0.25">
      <c r="K14" t="s">
        <v>50</v>
      </c>
      <c r="L14">
        <v>0.48157275904377089</v>
      </c>
    </row>
    <row r="15" spans="1:13" x14ac:dyDescent="0.25">
      <c r="K15" t="s">
        <v>51</v>
      </c>
      <c r="L15">
        <v>1.8331129326562374</v>
      </c>
    </row>
    <row r="16" spans="1:13" x14ac:dyDescent="0.25">
      <c r="K16" t="s">
        <v>52</v>
      </c>
      <c r="L16">
        <v>0.96314551808754179</v>
      </c>
    </row>
    <row r="17" spans="11:13" ht="16.5" thickBot="1" x14ac:dyDescent="0.3">
      <c r="K17" s="84" t="s">
        <v>53</v>
      </c>
      <c r="L17" s="84">
        <v>2.2621571627982053</v>
      </c>
      <c r="M17" s="8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lt50 data with linear equations</vt:lpstr>
      <vt:lpstr>Sheet1</vt:lpstr>
      <vt:lpstr>ln2000 lt50 comparisons</vt:lpstr>
      <vt:lpstr>huhu removed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Michael Robert Axline</dc:creator>
  <cp:lastModifiedBy>Thomas Bolig</cp:lastModifiedBy>
  <dcterms:created xsi:type="dcterms:W3CDTF">2023-12-12T21:21:32Z</dcterms:created>
  <dcterms:modified xsi:type="dcterms:W3CDTF">2025-05-22T19:47:15Z</dcterms:modified>
</cp:coreProperties>
</file>