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6"/>
  <workbookPr defaultThemeVersion="166925"/>
  <xr:revisionPtr revIDLastSave="0" documentId="8_{A870D997-6AF3-4BEF-AA30-2FA7F3BB9533}" xr6:coauthVersionLast="47" xr6:coauthVersionMax="47" xr10:uidLastSave="{00000000-0000-0000-0000-000000000000}"/>
  <bookViews>
    <workbookView xWindow="240" yWindow="105" windowWidth="14805" windowHeight="8010" firstSheet="1" activeTab="1" xr2:uid="{00000000-000D-0000-FFFF-FFFF00000000}"/>
  </bookViews>
  <sheets>
    <sheet name="9.18.25" sheetId="1" r:id="rId1"/>
    <sheet name="10.16.25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27" i="2" l="1"/>
  <c r="K28" i="2"/>
  <c r="K26" i="2"/>
  <c r="K23" i="2"/>
  <c r="K21" i="2"/>
  <c r="K22" i="2"/>
  <c r="K20" i="2"/>
  <c r="K17" i="2"/>
  <c r="H28" i="2"/>
  <c r="H27" i="2"/>
  <c r="H26" i="2"/>
  <c r="H25" i="2"/>
  <c r="H24" i="2"/>
  <c r="H23" i="2"/>
  <c r="H22" i="2"/>
  <c r="H21" i="2"/>
  <c r="H20" i="2"/>
  <c r="H19" i="2"/>
  <c r="H18" i="2"/>
  <c r="H17" i="2"/>
  <c r="H3" i="2"/>
  <c r="H4" i="2"/>
  <c r="H5" i="2"/>
  <c r="H6" i="2"/>
  <c r="H7" i="2"/>
  <c r="H8" i="2"/>
  <c r="H9" i="2"/>
  <c r="H10" i="2"/>
  <c r="H11" i="2"/>
  <c r="H12" i="2"/>
  <c r="H13" i="2"/>
  <c r="H2" i="2"/>
  <c r="K26" i="1"/>
  <c r="K25" i="1"/>
  <c r="K24" i="1"/>
  <c r="K21" i="1"/>
  <c r="H26" i="1"/>
  <c r="H25" i="1"/>
  <c r="H24" i="1"/>
  <c r="H23" i="1"/>
  <c r="H22" i="1"/>
  <c r="H21" i="1"/>
  <c r="K16" i="1"/>
  <c r="K17" i="1"/>
  <c r="K15" i="1"/>
  <c r="K12" i="1"/>
  <c r="J15" i="1"/>
  <c r="I15" i="1"/>
  <c r="J12" i="1"/>
  <c r="I12" i="1"/>
  <c r="H9" i="1"/>
  <c r="H8" i="1"/>
  <c r="H7" i="1"/>
  <c r="H6" i="1"/>
  <c r="H5" i="1"/>
  <c r="H4" i="1"/>
  <c r="J17" i="2" l="1"/>
  <c r="I17" i="2"/>
  <c r="L20" i="2"/>
  <c r="M20" i="2" s="1"/>
  <c r="J20" i="2"/>
  <c r="I20" i="2"/>
  <c r="L21" i="2"/>
  <c r="M21" i="2" s="1"/>
  <c r="L22" i="2"/>
  <c r="M22" i="2" s="1"/>
  <c r="J23" i="2"/>
  <c r="I23" i="2"/>
  <c r="L26" i="2"/>
  <c r="M26" i="2" s="1"/>
  <c r="J26" i="2"/>
  <c r="I26" i="2"/>
  <c r="L27" i="2"/>
  <c r="M27" i="2" s="1"/>
  <c r="L28" i="2"/>
  <c r="M28" i="2" s="1"/>
  <c r="J2" i="2"/>
  <c r="I2" i="2"/>
  <c r="J5" i="2"/>
  <c r="I5" i="2"/>
  <c r="J8" i="2"/>
  <c r="I8" i="2"/>
  <c r="J11" i="2"/>
  <c r="I11" i="2"/>
  <c r="J21" i="1"/>
  <c r="I21" i="1"/>
  <c r="L24" i="1"/>
  <c r="M24" i="1" s="1"/>
  <c r="J24" i="1"/>
  <c r="I24" i="1"/>
  <c r="L25" i="1"/>
  <c r="M25" i="1" s="1"/>
  <c r="L26" i="1"/>
  <c r="M26" i="1" s="1"/>
  <c r="L15" i="1"/>
  <c r="M15" i="1" s="1"/>
  <c r="L16" i="1"/>
  <c r="M16" i="1" s="1"/>
  <c r="L17" i="1"/>
  <c r="M17" i="1" s="1"/>
  <c r="J4" i="1"/>
  <c r="I4" i="1"/>
  <c r="J7" i="1"/>
  <c r="I7" i="1"/>
</calcChain>
</file>

<file path=xl/sharedStrings.xml><?xml version="1.0" encoding="utf-8"?>
<sst xmlns="http://schemas.openxmlformats.org/spreadsheetml/2006/main" count="185" uniqueCount="54">
  <si>
    <t>Well</t>
  </si>
  <si>
    <t>Fluorescent Marker</t>
  </si>
  <si>
    <t>Target Gene</t>
  </si>
  <si>
    <t>Content Classification</t>
  </si>
  <si>
    <t>Sample</t>
  </si>
  <si>
    <t>Unadjusted Cq</t>
  </si>
  <si>
    <t>Primer Efficiency</t>
  </si>
  <si>
    <t>Adjusted Cq</t>
  </si>
  <si>
    <t>Average Adj. Cq</t>
  </si>
  <si>
    <t>StDev. Adj Cq</t>
  </si>
  <si>
    <t>Average ΔCt</t>
  </si>
  <si>
    <t>ΔΔCt</t>
  </si>
  <si>
    <t>Fc</t>
  </si>
  <si>
    <t>Experimentals</t>
  </si>
  <si>
    <t>gyrB</t>
  </si>
  <si>
    <t>C01</t>
  </si>
  <si>
    <t>SYBR</t>
  </si>
  <si>
    <t>WT</t>
  </si>
  <si>
    <t>C02</t>
  </si>
  <si>
    <t>C03</t>
  </si>
  <si>
    <t>C04</t>
  </si>
  <si>
    <t>cas2</t>
  </si>
  <si>
    <t>C05</t>
  </si>
  <si>
    <t>C06</t>
  </si>
  <si>
    <t>hspc2</t>
  </si>
  <si>
    <t>D01</t>
  </si>
  <si>
    <t>D02</t>
  </si>
  <si>
    <t>D03</t>
  </si>
  <si>
    <t>D04</t>
  </si>
  <si>
    <t>D05</t>
  </si>
  <si>
    <t>D06</t>
  </si>
  <si>
    <t>01665</t>
  </si>
  <si>
    <t>WTa</t>
  </si>
  <si>
    <t>cas2a</t>
  </si>
  <si>
    <t>C07</t>
  </si>
  <si>
    <t>WTb</t>
  </si>
  <si>
    <t>C08</t>
  </si>
  <si>
    <t>C09</t>
  </si>
  <si>
    <t>C10</t>
  </si>
  <si>
    <t>cas2b</t>
  </si>
  <si>
    <t>C11</t>
  </si>
  <si>
    <t>C12</t>
  </si>
  <si>
    <t>E01</t>
  </si>
  <si>
    <t>E02</t>
  </si>
  <si>
    <t>E03</t>
  </si>
  <si>
    <t>E04</t>
  </si>
  <si>
    <t>E05</t>
  </si>
  <si>
    <t>E06</t>
  </si>
  <si>
    <t>E07</t>
  </si>
  <si>
    <t>E08</t>
  </si>
  <si>
    <t>E09</t>
  </si>
  <si>
    <t>E10</t>
  </si>
  <si>
    <t>E11</t>
  </si>
  <si>
    <t>E12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</si>
</sst>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>
    <font>
      <sz val="11"/>
      <color theme="1"/>
      <name val="Calibri"/>
      <family val="2"/>
      <scheme val="minor"/>
    </font>
    <font>
      <b/>
      <u/>
      <sz val="18"/>
      <color rgb="FFFF0000"/>
      <name val="Calibri"/>
      <family val="2"/>
      <scheme val="minor"/>
    </font>
    <font>
      <b/>
      <u/>
      <sz val="16"/>
      <name val="Calibri"/>
      <family val="2"/>
      <scheme val="minor"/>
    </font>
    <font>
      <sz val="8.25"/>
      <name val="Microsoft Sans Serif"/>
      <charset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/>
  </cellStyleXfs>
  <cellXfs count="12">
    <xf numFmtId="0" fontId="0" fillId="0" borderId="0" xfId="0"/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3" fillId="0" borderId="0" xfId="0" applyFont="1"/>
    <xf numFmtId="2" fontId="0" fillId="0" borderId="0" xfId="0" applyNumberFormat="1"/>
    <xf numFmtId="164" fontId="0" fillId="0" borderId="0" xfId="0" applyNumberFormat="1"/>
    <xf numFmtId="0" fontId="5" fillId="0" borderId="0" xfId="0" applyFont="1" applyAlignment="1" applyProtection="1">
      <alignment horizontal="center" vertical="center" wrapText="1"/>
      <protection locked="0"/>
    </xf>
    <xf numFmtId="0" fontId="6" fillId="0" borderId="0" xfId="0" applyFont="1"/>
    <xf numFmtId="0" fontId="8" fillId="0" borderId="0" xfId="1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Normal" xfId="0" builtinId="0"/>
    <cellStyle name="Normal 2" xfId="1" xr:uid="{4DE8917D-AB2F-4043-9C0D-BCA2280A16AD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"/>
  <sheetViews>
    <sheetView topLeftCell="B19" workbookViewId="0">
      <selection activeCell="H21" sqref="H21"/>
    </sheetView>
  </sheetViews>
  <sheetFormatPr defaultRowHeight="15"/>
  <sheetData>
    <row r="1" spans="1:15" ht="45.7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9" t="s">
        <v>10</v>
      </c>
      <c r="L1" s="9" t="s">
        <v>11</v>
      </c>
      <c r="M1" s="9" t="s">
        <v>12</v>
      </c>
    </row>
    <row r="2" spans="1:15" ht="23.25">
      <c r="A2" s="11" t="s">
        <v>13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 ht="21">
      <c r="A3" s="10" t="s">
        <v>14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>
      <c r="A4" s="2" t="s">
        <v>15</v>
      </c>
      <c r="B4" s="2" t="s">
        <v>16</v>
      </c>
      <c r="C4" s="2" t="s">
        <v>14</v>
      </c>
      <c r="D4" s="3"/>
      <c r="E4" s="2" t="s">
        <v>17</v>
      </c>
      <c r="F4" s="4">
        <v>21.04</v>
      </c>
      <c r="G4">
        <v>2.0099999999999998</v>
      </c>
      <c r="H4" s="5">
        <f>LOG($G$4^F4,2)</f>
        <v>21.191393349544445</v>
      </c>
      <c r="I4" s="5">
        <f>AVERAGE(H4:H6)</f>
        <v>21.000026204277646</v>
      </c>
      <c r="J4">
        <f>STDEV(H4:H6)</f>
        <v>0.19659671880187057</v>
      </c>
      <c r="K4" s="6"/>
    </row>
    <row r="5" spans="1:15">
      <c r="A5" s="2" t="s">
        <v>18</v>
      </c>
      <c r="B5" s="2" t="s">
        <v>16</v>
      </c>
      <c r="C5" s="2" t="s">
        <v>14</v>
      </c>
      <c r="D5" s="3"/>
      <c r="E5" s="2" t="s">
        <v>17</v>
      </c>
      <c r="F5" s="4">
        <v>20.86</v>
      </c>
      <c r="H5" s="5">
        <f>LOG($G$4^F5,2)</f>
        <v>21.01009815929169</v>
      </c>
    </row>
    <row r="6" spans="1:15">
      <c r="A6" s="2" t="s">
        <v>19</v>
      </c>
      <c r="B6" s="2" t="s">
        <v>16</v>
      </c>
      <c r="C6" s="2" t="s">
        <v>14</v>
      </c>
      <c r="D6" s="3"/>
      <c r="E6" s="2" t="s">
        <v>17</v>
      </c>
      <c r="F6" s="4">
        <v>20.65</v>
      </c>
      <c r="H6" s="5">
        <f>LOG($G$4^F6,2)</f>
        <v>20.798587103996805</v>
      </c>
    </row>
    <row r="7" spans="1:15">
      <c r="A7" s="2" t="s">
        <v>20</v>
      </c>
      <c r="B7" s="2" t="s">
        <v>16</v>
      </c>
      <c r="C7" s="2" t="s">
        <v>14</v>
      </c>
      <c r="D7" s="3"/>
      <c r="E7" s="2" t="s">
        <v>21</v>
      </c>
      <c r="F7" s="4">
        <v>22.05</v>
      </c>
      <c r="H7" s="5">
        <f>LOG($G$4^F7,2)</f>
        <v>22.208660805962694</v>
      </c>
      <c r="I7" s="5">
        <f>AVERAGE(H7:H9)</f>
        <v>22.245591307680851</v>
      </c>
      <c r="J7">
        <f>STDEV(H7:H9)</f>
        <v>3.5371543547418977E-2</v>
      </c>
      <c r="K7" s="6"/>
      <c r="L7" s="5"/>
      <c r="M7" s="5"/>
    </row>
    <row r="8" spans="1:15">
      <c r="A8" s="2" t="s">
        <v>22</v>
      </c>
      <c r="B8" s="2" t="s">
        <v>16</v>
      </c>
      <c r="C8" s="2" t="s">
        <v>14</v>
      </c>
      <c r="D8" s="3"/>
      <c r="E8" s="2" t="s">
        <v>21</v>
      </c>
      <c r="F8" s="4">
        <v>22.12</v>
      </c>
      <c r="H8" s="5">
        <f>LOG($G$4^F8,2)</f>
        <v>22.279164491060989</v>
      </c>
    </row>
    <row r="9" spans="1:15">
      <c r="A9" s="2" t="s">
        <v>23</v>
      </c>
      <c r="B9" s="2" t="s">
        <v>16</v>
      </c>
      <c r="C9" s="2" t="s">
        <v>14</v>
      </c>
      <c r="D9" s="3"/>
      <c r="E9" s="2" t="s">
        <v>21</v>
      </c>
      <c r="F9" s="4">
        <v>22.09</v>
      </c>
      <c r="H9" s="5">
        <f>LOG($G$4^F9,2)</f>
        <v>22.248948626018862</v>
      </c>
    </row>
    <row r="11" spans="1:15" ht="21">
      <c r="A11" s="10" t="s">
        <v>24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>
      <c r="A12" s="2" t="s">
        <v>25</v>
      </c>
      <c r="B12" s="2" t="s">
        <v>16</v>
      </c>
      <c r="C12" s="2" t="s">
        <v>24</v>
      </c>
      <c r="D12" s="3"/>
      <c r="E12" s="2" t="s">
        <v>17</v>
      </c>
      <c r="F12" s="4">
        <v>19.059999999999999</v>
      </c>
      <c r="H12" s="4">
        <v>19.059999999999999</v>
      </c>
      <c r="I12" s="5">
        <f>AVERAGE(H12:H14)</f>
        <v>18.900000000000002</v>
      </c>
      <c r="J12">
        <f>STDEV(H12:H14)</f>
        <v>0.14422205101855845</v>
      </c>
      <c r="K12" s="6">
        <f>I12-I4</f>
        <v>-2.1000262042776434</v>
      </c>
      <c r="O12" s="5"/>
    </row>
    <row r="13" spans="1:15">
      <c r="A13" s="2" t="s">
        <v>26</v>
      </c>
      <c r="B13" s="2" t="s">
        <v>16</v>
      </c>
      <c r="C13" s="2" t="s">
        <v>24</v>
      </c>
      <c r="D13" s="3"/>
      <c r="E13" s="2" t="s">
        <v>17</v>
      </c>
      <c r="F13" s="4">
        <v>18.86</v>
      </c>
      <c r="H13" s="4">
        <v>18.86</v>
      </c>
      <c r="K13" s="6"/>
      <c r="O13" s="5"/>
    </row>
    <row r="14" spans="1:15">
      <c r="A14" s="2" t="s">
        <v>27</v>
      </c>
      <c r="B14" s="2" t="s">
        <v>16</v>
      </c>
      <c r="C14" s="2" t="s">
        <v>24</v>
      </c>
      <c r="D14" s="3"/>
      <c r="E14" s="2" t="s">
        <v>17</v>
      </c>
      <c r="F14" s="4">
        <v>18.78</v>
      </c>
      <c r="H14" s="4">
        <v>18.78</v>
      </c>
      <c r="K14" s="6"/>
      <c r="O14" s="5"/>
    </row>
    <row r="15" spans="1:15">
      <c r="A15" s="2" t="s">
        <v>28</v>
      </c>
      <c r="B15" s="2" t="s">
        <v>16</v>
      </c>
      <c r="C15" s="2" t="s">
        <v>24</v>
      </c>
      <c r="D15" s="3"/>
      <c r="E15" s="2" t="s">
        <v>21</v>
      </c>
      <c r="F15" s="4">
        <v>21.32</v>
      </c>
      <c r="H15" s="4">
        <v>21.32</v>
      </c>
      <c r="I15" s="5">
        <f>AVERAGE(H15:H17)</f>
        <v>21.273333333333337</v>
      </c>
      <c r="J15">
        <f>STDEV(H15:H17)</f>
        <v>4.50924975282289E-2</v>
      </c>
      <c r="K15" s="6">
        <f>H15-$I$7</f>
        <v>-0.92559130768085041</v>
      </c>
      <c r="L15" s="6">
        <f>K15-K12</f>
        <v>1.174434896596793</v>
      </c>
      <c r="M15" s="6">
        <f>2^-L15</f>
        <v>0.44305727102478648</v>
      </c>
    </row>
    <row r="16" spans="1:15">
      <c r="A16" s="2" t="s">
        <v>29</v>
      </c>
      <c r="B16" s="2" t="s">
        <v>16</v>
      </c>
      <c r="C16" s="2" t="s">
        <v>24</v>
      </c>
      <c r="D16" s="3"/>
      <c r="E16" s="2" t="s">
        <v>21</v>
      </c>
      <c r="F16" s="4">
        <v>21.27</v>
      </c>
      <c r="H16" s="4">
        <v>21.27</v>
      </c>
      <c r="K16" s="6">
        <f t="shared" ref="K16:K17" si="0">H16-$I$7</f>
        <v>-0.97559130768085112</v>
      </c>
      <c r="L16" s="6">
        <f>K16-K12</f>
        <v>1.1244348965967923</v>
      </c>
      <c r="M16" s="6">
        <f t="shared" ref="M16:M17" si="1">2^-L16</f>
        <v>0.45868165194484434</v>
      </c>
    </row>
    <row r="17" spans="1:16">
      <c r="A17" s="2" t="s">
        <v>30</v>
      </c>
      <c r="B17" s="2" t="s">
        <v>16</v>
      </c>
      <c r="C17" s="2" t="s">
        <v>24</v>
      </c>
      <c r="D17" s="3"/>
      <c r="E17" s="2" t="s">
        <v>21</v>
      </c>
      <c r="F17" s="4">
        <v>21.23</v>
      </c>
      <c r="H17" s="4">
        <v>21.23</v>
      </c>
      <c r="K17" s="6">
        <f t="shared" si="0"/>
        <v>-1.0155913076808503</v>
      </c>
      <c r="L17" s="6">
        <f>K17-K12</f>
        <v>1.0844348965967932</v>
      </c>
      <c r="M17" s="6">
        <f t="shared" si="1"/>
        <v>0.47157694839793962</v>
      </c>
    </row>
    <row r="20" spans="1:16" ht="21">
      <c r="A20" s="10">
        <v>1665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"/>
    </row>
    <row r="21" spans="1:16">
      <c r="A21" s="2" t="s">
        <v>25</v>
      </c>
      <c r="B21" s="2" t="s">
        <v>16</v>
      </c>
      <c r="C21" s="2" t="s">
        <v>31</v>
      </c>
      <c r="D21" s="3"/>
      <c r="E21" s="2" t="s">
        <v>17</v>
      </c>
      <c r="F21" s="4">
        <v>19.170000000000002</v>
      </c>
      <c r="H21" s="5">
        <f>LOG(2.04^F21, 2)</f>
        <v>19.717670647612103</v>
      </c>
      <c r="I21" s="5">
        <f>AVERAGE(H21:H23)</f>
        <v>19.625099423914389</v>
      </c>
      <c r="J21">
        <f>STDEV(H21:H23)</f>
        <v>0.11862038130656936</v>
      </c>
      <c r="K21" s="6">
        <f>I21-I4</f>
        <v>-1.374926780363257</v>
      </c>
      <c r="O21" s="5"/>
      <c r="P21" s="5"/>
    </row>
    <row r="22" spans="1:16">
      <c r="A22" s="2" t="s">
        <v>26</v>
      </c>
      <c r="B22" s="2" t="s">
        <v>16</v>
      </c>
      <c r="C22" s="2" t="s">
        <v>31</v>
      </c>
      <c r="D22" s="3"/>
      <c r="E22" s="2" t="s">
        <v>17</v>
      </c>
      <c r="F22" s="4">
        <v>19.12</v>
      </c>
      <c r="H22" s="5">
        <f t="shared" ref="H22:H26" si="2">LOG(2.04^F22, 2)</f>
        <v>19.666242190002261</v>
      </c>
      <c r="K22" s="6"/>
      <c r="O22" s="5"/>
      <c r="P22" s="5"/>
    </row>
    <row r="23" spans="1:16">
      <c r="A23" s="2" t="s">
        <v>27</v>
      </c>
      <c r="B23" s="2" t="s">
        <v>16</v>
      </c>
      <c r="C23" s="2" t="s">
        <v>31</v>
      </c>
      <c r="D23" s="3"/>
      <c r="E23" s="2" t="s">
        <v>17</v>
      </c>
      <c r="F23" s="4">
        <v>18.95</v>
      </c>
      <c r="H23" s="5">
        <f t="shared" si="2"/>
        <v>19.491385434128809</v>
      </c>
      <c r="K23" s="6"/>
      <c r="O23" s="5"/>
      <c r="P23" s="5"/>
    </row>
    <row r="24" spans="1:16">
      <c r="A24" s="2" t="s">
        <v>28</v>
      </c>
      <c r="B24" s="2" t="s">
        <v>16</v>
      </c>
      <c r="C24" s="2" t="s">
        <v>31</v>
      </c>
      <c r="D24" s="3"/>
      <c r="E24" s="2" t="s">
        <v>21</v>
      </c>
      <c r="F24" s="4">
        <v>21.36</v>
      </c>
      <c r="H24" s="5">
        <f t="shared" si="2"/>
        <v>21.970237090923025</v>
      </c>
      <c r="I24" s="5">
        <f>AVERAGE(H24:H26)</f>
        <v>21.918808633313191</v>
      </c>
      <c r="J24">
        <f>STDEV(H24:H26)</f>
        <v>4.483428990868852E-2</v>
      </c>
      <c r="K24" s="6">
        <f>H24-$I7</f>
        <v>-0.27535421675782601</v>
      </c>
      <c r="L24" s="6">
        <f>K24-K21</f>
        <v>1.099572563605431</v>
      </c>
      <c r="M24" s="6">
        <f>2^-L24</f>
        <v>0.46665473404183061</v>
      </c>
    </row>
    <row r="25" spans="1:16">
      <c r="A25" s="2" t="s">
        <v>29</v>
      </c>
      <c r="B25" s="2" t="s">
        <v>16</v>
      </c>
      <c r="C25" s="2" t="s">
        <v>31</v>
      </c>
      <c r="D25" s="3"/>
      <c r="E25" s="2" t="s">
        <v>21</v>
      </c>
      <c r="F25" s="4">
        <v>21.29</v>
      </c>
      <c r="H25" s="5">
        <f t="shared" si="2"/>
        <v>21.898237250269254</v>
      </c>
      <c r="K25" s="6">
        <f>H25-$I7</f>
        <v>-0.34735405741159653</v>
      </c>
      <c r="L25" s="6">
        <f>K25-K21</f>
        <v>1.0275727229516605</v>
      </c>
      <c r="M25" s="6">
        <f t="shared" ref="M25:M26" si="3">2^-L25</f>
        <v>0.49053476014254255</v>
      </c>
    </row>
    <row r="26" spans="1:16">
      <c r="A26" s="2" t="s">
        <v>30</v>
      </c>
      <c r="B26" s="2" t="s">
        <v>16</v>
      </c>
      <c r="C26" s="2" t="s">
        <v>31</v>
      </c>
      <c r="D26" s="3"/>
      <c r="E26" s="2" t="s">
        <v>21</v>
      </c>
      <c r="F26" s="4">
        <v>21.28</v>
      </c>
      <c r="H26" s="5">
        <f t="shared" si="2"/>
        <v>21.887951558747286</v>
      </c>
      <c r="K26" s="6">
        <f>H26-$I7</f>
        <v>-0.35763974893356476</v>
      </c>
      <c r="L26" s="6">
        <f>K26-K21</f>
        <v>1.0172870314296922</v>
      </c>
      <c r="M26" s="6">
        <f t="shared" si="3"/>
        <v>0.49404452333071563</v>
      </c>
    </row>
  </sheetData>
  <mergeCells count="4">
    <mergeCell ref="A2:O2"/>
    <mergeCell ref="A3:O3"/>
    <mergeCell ref="A11:O11"/>
    <mergeCell ref="A20:O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D64D0-B1DE-4A80-8BBA-462CCDB4C1C1}">
  <dimension ref="A1:O28"/>
  <sheetViews>
    <sheetView tabSelected="1" topLeftCell="A14" workbookViewId="0">
      <selection activeCell="E15" sqref="E15"/>
    </sheetView>
  </sheetViews>
  <sheetFormatPr defaultRowHeight="15"/>
  <sheetData>
    <row r="1" spans="1:15" ht="21">
      <c r="A1" s="10" t="s">
        <v>14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>
      <c r="A2" s="2" t="s">
        <v>15</v>
      </c>
      <c r="B2" s="2" t="s">
        <v>16</v>
      </c>
      <c r="C2" s="2" t="s">
        <v>14</v>
      </c>
      <c r="D2" s="3"/>
      <c r="E2" s="2" t="s">
        <v>32</v>
      </c>
      <c r="F2" s="4">
        <v>23.25</v>
      </c>
      <c r="G2">
        <v>2.0099999999999998</v>
      </c>
      <c r="H2" s="5">
        <f>LOG($G$2^F2,2)</f>
        <v>23.417295407647735</v>
      </c>
      <c r="I2" s="5">
        <f>AVERAGE(H2:H4)</f>
        <v>23.457583227703907</v>
      </c>
      <c r="J2">
        <f>STDEV(H2:H4)</f>
        <v>4.6155496248038885E-2</v>
      </c>
      <c r="K2" s="6"/>
    </row>
    <row r="3" spans="1:15">
      <c r="A3" s="2" t="s">
        <v>18</v>
      </c>
      <c r="B3" s="2" t="s">
        <v>16</v>
      </c>
      <c r="C3" s="2" t="s">
        <v>14</v>
      </c>
      <c r="D3" s="3"/>
      <c r="E3" s="2" t="s">
        <v>32</v>
      </c>
      <c r="F3" s="4">
        <v>23.34</v>
      </c>
      <c r="H3" s="5">
        <f t="shared" ref="H3:H13" si="0">LOG($G$2^F3,2)</f>
        <v>23.507943002774116</v>
      </c>
    </row>
    <row r="4" spans="1:15">
      <c r="A4" s="2" t="s">
        <v>19</v>
      </c>
      <c r="B4" s="2" t="s">
        <v>16</v>
      </c>
      <c r="C4" s="2" t="s">
        <v>14</v>
      </c>
      <c r="D4" s="3"/>
      <c r="E4" s="2" t="s">
        <v>32</v>
      </c>
      <c r="F4" s="4">
        <v>23.28</v>
      </c>
      <c r="H4" s="5">
        <f t="shared" si="0"/>
        <v>23.447511272689862</v>
      </c>
    </row>
    <row r="5" spans="1:15">
      <c r="A5" s="2" t="s">
        <v>20</v>
      </c>
      <c r="B5" s="2" t="s">
        <v>16</v>
      </c>
      <c r="C5" s="2" t="s">
        <v>14</v>
      </c>
      <c r="D5" s="3"/>
      <c r="E5" s="2" t="s">
        <v>33</v>
      </c>
      <c r="F5" s="4">
        <v>23.7</v>
      </c>
      <c r="H5" s="5">
        <f t="shared" si="0"/>
        <v>23.870533383279628</v>
      </c>
      <c r="I5" s="5">
        <f>AVERAGE(H5:H7)</f>
        <v>23.491156411084045</v>
      </c>
      <c r="J5">
        <f>STDEV(H5:H7)</f>
        <v>0.33500923272571492</v>
      </c>
      <c r="K5" s="6"/>
      <c r="L5" s="5"/>
      <c r="M5" s="5"/>
    </row>
    <row r="6" spans="1:15">
      <c r="A6" s="2" t="s">
        <v>22</v>
      </c>
      <c r="B6" s="2" t="s">
        <v>16</v>
      </c>
      <c r="C6" s="2" t="s">
        <v>14</v>
      </c>
      <c r="D6" s="3"/>
      <c r="E6" s="2" t="s">
        <v>33</v>
      </c>
      <c r="F6" s="4">
        <v>23.2</v>
      </c>
      <c r="H6" s="5">
        <f t="shared" si="0"/>
        <v>23.36693563257753</v>
      </c>
    </row>
    <row r="7" spans="1:15">
      <c r="A7" s="2" t="s">
        <v>23</v>
      </c>
      <c r="B7" s="2" t="s">
        <v>16</v>
      </c>
      <c r="C7" s="2" t="s">
        <v>14</v>
      </c>
      <c r="D7" s="3"/>
      <c r="E7" s="2" t="s">
        <v>33</v>
      </c>
      <c r="F7" s="4">
        <v>23.07</v>
      </c>
      <c r="H7" s="5">
        <f t="shared" si="0"/>
        <v>23.236000217394981</v>
      </c>
    </row>
    <row r="8" spans="1:15">
      <c r="A8" s="2" t="s">
        <v>34</v>
      </c>
      <c r="B8" s="2" t="s">
        <v>16</v>
      </c>
      <c r="C8" s="2" t="s">
        <v>14</v>
      </c>
      <c r="D8" s="3"/>
      <c r="E8" s="2" t="s">
        <v>35</v>
      </c>
      <c r="F8" s="4">
        <v>23.16</v>
      </c>
      <c r="H8" s="5">
        <f t="shared" si="0"/>
        <v>23.326647812521362</v>
      </c>
      <c r="I8" s="5">
        <f>AVERAGE(H8:H10)</f>
        <v>23.417295407647742</v>
      </c>
      <c r="J8">
        <f>STDEV(H8:H10)</f>
        <v>9.6080327228027021E-2</v>
      </c>
      <c r="K8" s="6"/>
      <c r="L8" s="5"/>
      <c r="M8" s="5"/>
    </row>
    <row r="9" spans="1:15">
      <c r="A9" s="2" t="s">
        <v>36</v>
      </c>
      <c r="B9" s="2" t="s">
        <v>16</v>
      </c>
      <c r="C9" s="2" t="s">
        <v>14</v>
      </c>
      <c r="D9" s="3"/>
      <c r="E9" s="2" t="s">
        <v>35</v>
      </c>
      <c r="F9" s="4">
        <v>23.24</v>
      </c>
      <c r="H9" s="5">
        <f t="shared" si="0"/>
        <v>23.407223452633694</v>
      </c>
    </row>
    <row r="10" spans="1:15">
      <c r="A10" s="2" t="s">
        <v>37</v>
      </c>
      <c r="B10" s="2" t="s">
        <v>16</v>
      </c>
      <c r="C10" s="2" t="s">
        <v>14</v>
      </c>
      <c r="D10" s="3"/>
      <c r="E10" s="2" t="s">
        <v>35</v>
      </c>
      <c r="F10" s="4">
        <v>23.35</v>
      </c>
      <c r="H10" s="5">
        <f t="shared" si="0"/>
        <v>23.518014957788161</v>
      </c>
    </row>
    <row r="11" spans="1:15">
      <c r="A11" s="2" t="s">
        <v>38</v>
      </c>
      <c r="B11" s="2" t="s">
        <v>16</v>
      </c>
      <c r="C11" s="2" t="s">
        <v>14</v>
      </c>
      <c r="D11" s="3"/>
      <c r="E11" s="2" t="s">
        <v>39</v>
      </c>
      <c r="F11" s="4">
        <v>22.87</v>
      </c>
      <c r="H11" s="5">
        <f t="shared" si="0"/>
        <v>23.034561117114141</v>
      </c>
      <c r="I11" s="5">
        <f>AVERAGE(H11:H13)</f>
        <v>23.081563573846335</v>
      </c>
      <c r="J11">
        <f>STDEV(H11:H13)</f>
        <v>0.10863402314484644</v>
      </c>
      <c r="K11" s="6"/>
      <c r="L11" s="6"/>
      <c r="M11" s="6"/>
      <c r="N11" s="6"/>
      <c r="O11" s="4"/>
    </row>
    <row r="12" spans="1:15">
      <c r="A12" s="2" t="s">
        <v>40</v>
      </c>
      <c r="B12" s="2" t="s">
        <v>16</v>
      </c>
      <c r="C12" s="2" t="s">
        <v>14</v>
      </c>
      <c r="D12" s="3"/>
      <c r="E12" s="2" t="s">
        <v>39</v>
      </c>
      <c r="F12" s="4">
        <v>22.84</v>
      </c>
      <c r="H12" s="5">
        <f t="shared" si="0"/>
        <v>23.004345252072014</v>
      </c>
      <c r="O12" s="4"/>
    </row>
    <row r="13" spans="1:15">
      <c r="A13" s="2" t="s">
        <v>41</v>
      </c>
      <c r="B13" s="2" t="s">
        <v>16</v>
      </c>
      <c r="C13" s="2" t="s">
        <v>14</v>
      </c>
      <c r="D13" s="3"/>
      <c r="E13" s="2" t="s">
        <v>39</v>
      </c>
      <c r="F13" s="4">
        <v>23.04</v>
      </c>
      <c r="H13" s="5">
        <f t="shared" si="0"/>
        <v>23.205784352352854</v>
      </c>
      <c r="O13" s="4"/>
    </row>
    <row r="16" spans="1:15" ht="21">
      <c r="A16" s="1">
        <v>1665</v>
      </c>
      <c r="B16" s="1"/>
      <c r="C16" s="2"/>
      <c r="D16" s="1"/>
      <c r="E16" s="1"/>
      <c r="F16" s="1"/>
      <c r="G16" s="1"/>
      <c r="H16" s="5"/>
      <c r="I16" s="1"/>
      <c r="J16" s="1"/>
      <c r="K16" s="1"/>
      <c r="L16" s="1"/>
      <c r="M16" s="1"/>
    </row>
    <row r="17" spans="1:13">
      <c r="A17" s="2" t="s">
        <v>42</v>
      </c>
      <c r="B17" s="2" t="s">
        <v>16</v>
      </c>
      <c r="C17" s="2" t="s">
        <v>31</v>
      </c>
      <c r="D17" s="3"/>
      <c r="E17" s="2" t="s">
        <v>32</v>
      </c>
      <c r="F17" s="4">
        <v>21.35</v>
      </c>
      <c r="H17" s="5">
        <f>LOG(2.04^F17, 2)</f>
        <v>21.959951399401064</v>
      </c>
      <c r="I17" s="5">
        <f>AVERAGE(H17:H19)</f>
        <v>21.994237037807618</v>
      </c>
      <c r="J17">
        <f>STDEV(H17:H19)</f>
        <v>2.9692233845044949E-2</v>
      </c>
      <c r="K17" s="6">
        <f>I17-$I$2</f>
        <v>-1.4633461898962885</v>
      </c>
    </row>
    <row r="18" spans="1:13">
      <c r="A18" s="2" t="s">
        <v>43</v>
      </c>
      <c r="B18" s="2" t="s">
        <v>16</v>
      </c>
      <c r="C18" s="2" t="s">
        <v>31</v>
      </c>
      <c r="D18" s="3"/>
      <c r="E18" s="2" t="s">
        <v>32</v>
      </c>
      <c r="F18" s="4">
        <v>21.4</v>
      </c>
      <c r="H18" s="5">
        <f>LOG(2.04^F18, 2)</f>
        <v>22.011379857010898</v>
      </c>
    </row>
    <row r="19" spans="1:13">
      <c r="A19" s="2" t="s">
        <v>44</v>
      </c>
      <c r="B19" s="2" t="s">
        <v>16</v>
      </c>
      <c r="C19" s="2" t="s">
        <v>31</v>
      </c>
      <c r="D19" s="3"/>
      <c r="E19" s="2" t="s">
        <v>32</v>
      </c>
      <c r="F19" s="4">
        <v>21.4</v>
      </c>
      <c r="H19" s="5">
        <f>LOG(2.04^F19, 2)</f>
        <v>22.011379857010898</v>
      </c>
    </row>
    <row r="20" spans="1:13">
      <c r="A20" s="2" t="s">
        <v>45</v>
      </c>
      <c r="B20" s="2" t="s">
        <v>16</v>
      </c>
      <c r="C20" s="2" t="s">
        <v>31</v>
      </c>
      <c r="D20" s="3"/>
      <c r="E20" s="2" t="s">
        <v>33</v>
      </c>
      <c r="F20" s="4">
        <v>22.3</v>
      </c>
      <c r="H20" s="5">
        <f>LOG(2.04^F20, 2)</f>
        <v>22.937092093987996</v>
      </c>
      <c r="I20" s="5">
        <f>AVERAGE(H20:H22)</f>
        <v>22.80680666804307</v>
      </c>
      <c r="J20">
        <f>STDEV(H20:H22)</f>
        <v>0.133845792666064</v>
      </c>
      <c r="K20" s="6">
        <f>H20-$I$5</f>
        <v>-0.55406431709604931</v>
      </c>
      <c r="L20" s="6">
        <f>K20-K17</f>
        <v>0.9092818728002392</v>
      </c>
      <c r="M20" s="6">
        <f>2^-L20</f>
        <v>0.53245006179348386</v>
      </c>
    </row>
    <row r="21" spans="1:13">
      <c r="A21" s="2" t="s">
        <v>46</v>
      </c>
      <c r="B21" s="2" t="s">
        <v>16</v>
      </c>
      <c r="C21" s="2" t="s">
        <v>31</v>
      </c>
      <c r="D21" s="3"/>
      <c r="E21" s="2" t="s">
        <v>33</v>
      </c>
      <c r="F21" s="4">
        <v>22.18</v>
      </c>
      <c r="H21" s="5">
        <f>LOG(2.04^F21, 2)</f>
        <v>22.813663795724381</v>
      </c>
      <c r="K21" s="6">
        <f t="shared" ref="K21:K22" si="1">H21-$I$5</f>
        <v>-0.67749261535966454</v>
      </c>
      <c r="L21" s="6">
        <f>K21-K17</f>
        <v>0.78585357453662397</v>
      </c>
      <c r="M21" s="6">
        <f>2^-L21</f>
        <v>0.58000869189794857</v>
      </c>
    </row>
    <row r="22" spans="1:13">
      <c r="A22" s="2" t="s">
        <v>47</v>
      </c>
      <c r="B22" s="2" t="s">
        <v>16</v>
      </c>
      <c r="C22" s="2" t="s">
        <v>31</v>
      </c>
      <c r="D22" s="3"/>
      <c r="E22" s="2" t="s">
        <v>33</v>
      </c>
      <c r="F22" s="4">
        <v>22.04</v>
      </c>
      <c r="H22" s="5">
        <f>LOG(2.04^F22, 2)</f>
        <v>22.669664114416832</v>
      </c>
      <c r="K22" s="6">
        <f t="shared" si="1"/>
        <v>-0.82149229666721268</v>
      </c>
      <c r="L22" s="6">
        <f>K22-K17</f>
        <v>0.64185389322907582</v>
      </c>
      <c r="M22" s="6">
        <f>2^-L22</f>
        <v>0.6408888638496254</v>
      </c>
    </row>
    <row r="23" spans="1:13">
      <c r="A23" s="2" t="s">
        <v>48</v>
      </c>
      <c r="B23" s="2" t="s">
        <v>16</v>
      </c>
      <c r="C23" s="2" t="s">
        <v>31</v>
      </c>
      <c r="D23" s="3"/>
      <c r="E23" s="2" t="s">
        <v>35</v>
      </c>
      <c r="F23" s="4">
        <v>21.96</v>
      </c>
      <c r="H23" s="5">
        <f t="shared" ref="H23:H28" si="2">LOG(2.04^F23, 2)</f>
        <v>22.58737858224109</v>
      </c>
      <c r="I23" s="5">
        <f>AVERAGE(H23:H25)</f>
        <v>22.604521401444369</v>
      </c>
      <c r="J23">
        <f>STDEV(H23:H25)</f>
        <v>8.8679921382037091E-2</v>
      </c>
      <c r="K23" s="6">
        <f>I23-$I$8</f>
        <v>-0.81277400620337303</v>
      </c>
      <c r="L23" s="6"/>
      <c r="M23" s="6"/>
    </row>
    <row r="24" spans="1:13">
      <c r="A24" s="2" t="s">
        <v>49</v>
      </c>
      <c r="B24" s="2" t="s">
        <v>16</v>
      </c>
      <c r="C24" s="2" t="s">
        <v>31</v>
      </c>
      <c r="D24" s="3"/>
      <c r="E24" s="2" t="s">
        <v>35</v>
      </c>
      <c r="F24" s="4">
        <v>21.9</v>
      </c>
      <c r="H24" s="5">
        <f t="shared" si="2"/>
        <v>22.525664433109281</v>
      </c>
      <c r="K24" s="6"/>
      <c r="L24" s="6"/>
      <c r="M24" s="6"/>
    </row>
    <row r="25" spans="1:13">
      <c r="A25" s="2" t="s">
        <v>50</v>
      </c>
      <c r="B25" s="2" t="s">
        <v>16</v>
      </c>
      <c r="C25" s="2" t="s">
        <v>31</v>
      </c>
      <c r="D25" s="3"/>
      <c r="E25" s="2" t="s">
        <v>35</v>
      </c>
      <c r="F25" s="4">
        <v>22.07</v>
      </c>
      <c r="H25" s="5">
        <f t="shared" si="2"/>
        <v>22.700521188982734</v>
      </c>
      <c r="K25" s="6"/>
      <c r="L25" s="6"/>
      <c r="M25" s="6"/>
    </row>
    <row r="26" spans="1:13">
      <c r="A26" s="2" t="s">
        <v>51</v>
      </c>
      <c r="B26" s="2" t="s">
        <v>16</v>
      </c>
      <c r="C26" s="2" t="s">
        <v>31</v>
      </c>
      <c r="D26" s="3"/>
      <c r="E26" s="2" t="s">
        <v>39</v>
      </c>
      <c r="F26" s="4">
        <v>22.21</v>
      </c>
      <c r="H26" s="5">
        <f t="shared" si="2"/>
        <v>22.844520870290285</v>
      </c>
      <c r="I26" s="5">
        <f>AVERAGE(H26:H28)</f>
        <v>22.943949221669303</v>
      </c>
      <c r="J26">
        <f>STDEV(H26:H28)</f>
        <v>0.12271193528793091</v>
      </c>
      <c r="K26" s="6">
        <f>H26-$I$11</f>
        <v>-0.23704270355604962</v>
      </c>
      <c r="L26" s="6">
        <f>K26-K23</f>
        <v>0.57573130264732342</v>
      </c>
      <c r="M26" s="6">
        <f>2^-L26</f>
        <v>0.67094606237043652</v>
      </c>
    </row>
    <row r="27" spans="1:13">
      <c r="A27" s="2" t="s">
        <v>52</v>
      </c>
      <c r="B27" s="2" t="s">
        <v>16</v>
      </c>
      <c r="C27" s="2" t="s">
        <v>31</v>
      </c>
      <c r="D27" s="3"/>
      <c r="E27" s="2" t="s">
        <v>39</v>
      </c>
      <c r="F27" s="4">
        <v>22.27</v>
      </c>
      <c r="H27" s="5">
        <f t="shared" si="2"/>
        <v>22.906235019422088</v>
      </c>
      <c r="K27" s="6">
        <f t="shared" ref="K27:K28" si="3">H27-$I$11</f>
        <v>-0.17532855442424733</v>
      </c>
      <c r="L27" s="6">
        <f>K27-K23</f>
        <v>0.6374454517791257</v>
      </c>
      <c r="M27" s="6">
        <f>2^-L27</f>
        <v>0.64285022229140842</v>
      </c>
    </row>
    <row r="28" spans="1:13">
      <c r="A28" s="2" t="s">
        <v>53</v>
      </c>
      <c r="B28" s="2" t="s">
        <v>16</v>
      </c>
      <c r="C28" s="2" t="s">
        <v>31</v>
      </c>
      <c r="D28" s="3"/>
      <c r="E28" s="2" t="s">
        <v>39</v>
      </c>
      <c r="F28" s="4">
        <v>22.44</v>
      </c>
      <c r="H28" s="5">
        <f t="shared" si="2"/>
        <v>23.08109177529554</v>
      </c>
      <c r="K28" s="6">
        <f t="shared" si="3"/>
        <v>-4.7179855079448885E-4</v>
      </c>
      <c r="L28" s="6">
        <f>K28-K23</f>
        <v>0.81230220765257855</v>
      </c>
      <c r="M28" s="6">
        <f>2^-L28</f>
        <v>0.56947238623973773</v>
      </c>
    </row>
  </sheetData>
  <mergeCells count="1">
    <mergeCell ref="A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2026-07-09T17:27:34Z</dcterms:created>
  <dcterms:modified xsi:type="dcterms:W3CDTF">2026-07-13T15:31:34Z</dcterms:modified>
  <cp:category/>
  <cp:contentStatus/>
</cp:coreProperties>
</file>